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/>
  <mc:AlternateContent xmlns:mc="http://schemas.openxmlformats.org/markup-compatibility/2006">
    <mc:Choice Requires="x15">
      <x15ac:absPath xmlns:x15ac="http://schemas.microsoft.com/office/spreadsheetml/2010/11/ac" url="/Users/alessiobertera/Desktop/ANALISI ACQUA/FILE BALLING/"/>
    </mc:Choice>
  </mc:AlternateContent>
  <xr:revisionPtr revIDLastSave="0" documentId="13_ncr:1_{35A7C77F-5B96-9D48-B3E8-DA4ECA3CFEB3}" xr6:coauthVersionLast="47" xr6:coauthVersionMax="47" xr10:uidLastSave="{00000000-0000-0000-0000-000000000000}"/>
  <bookViews>
    <workbookView xWindow="0" yWindow="500" windowWidth="40960" windowHeight="20780" xr2:uid="{00000000-000D-0000-FFFF-FFFF00000000}"/>
  </bookViews>
  <sheets>
    <sheet name="istruzioni" sheetId="7" r:id="rId1"/>
    <sheet name="DATABASE" sheetId="11" state="hidden" r:id="rId2"/>
    <sheet name="BALLING KH1 - KH2" sheetId="4" r:id="rId3"/>
    <sheet name="BALLING CA" sheetId="12" r:id="rId4"/>
    <sheet name="BALLING MG" sheetId="1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3" l="1"/>
  <c r="B23" i="13" s="1"/>
  <c r="J6" i="13"/>
  <c r="E28" i="13"/>
  <c r="D23" i="13"/>
  <c r="B14" i="13"/>
  <c r="D14" i="13" s="1"/>
  <c r="E23" i="13" s="1"/>
  <c r="I12" i="13"/>
  <c r="F12" i="13"/>
  <c r="J6" i="12"/>
  <c r="I6" i="12"/>
  <c r="B23" i="12" s="1"/>
  <c r="H6" i="12"/>
  <c r="E28" i="12"/>
  <c r="D23" i="12"/>
  <c r="B14" i="12"/>
  <c r="D14" i="12" s="1"/>
  <c r="E23" i="12" s="1"/>
  <c r="I12" i="12"/>
  <c r="F12" i="12"/>
  <c r="J6" i="4"/>
  <c r="I6" i="4"/>
  <c r="B23" i="4" s="1"/>
  <c r="H6" i="4"/>
  <c r="B19" i="11"/>
  <c r="F13" i="12" l="1"/>
  <c r="F13" i="13"/>
  <c r="H6" i="13"/>
  <c r="F23" i="12"/>
  <c r="B29" i="12" s="1"/>
  <c r="B30" i="12" s="1"/>
  <c r="E32" i="13"/>
  <c r="F23" i="13"/>
  <c r="B29" i="13" s="1"/>
  <c r="F28" i="13"/>
  <c r="E32" i="12"/>
  <c r="F28" i="12"/>
  <c r="C30" i="12" l="1"/>
  <c r="B31" i="12"/>
  <c r="C29" i="12"/>
  <c r="C29" i="13"/>
  <c r="B30" i="13"/>
  <c r="I12" i="4"/>
  <c r="C30" i="13" l="1"/>
  <c r="B31" i="13"/>
  <c r="F12" i="4"/>
  <c r="D23" i="4" l="1"/>
  <c r="B14" i="4"/>
  <c r="F13" i="4" s="1"/>
  <c r="E28" i="4"/>
  <c r="E32" i="4" l="1"/>
  <c r="D14" i="4"/>
  <c r="E23" i="4" s="1"/>
  <c r="F23" i="4" s="1"/>
  <c r="B29" i="4" s="1"/>
  <c r="C29" i="4" s="1"/>
  <c r="F28" i="4"/>
  <c r="B30" i="4" l="1"/>
  <c r="C30" i="4" s="1"/>
  <c r="B31" i="4" l="1"/>
</calcChain>
</file>

<file path=xl/sharedStrings.xml><?xml version="1.0" encoding="utf-8"?>
<sst xmlns="http://schemas.openxmlformats.org/spreadsheetml/2006/main" count="183" uniqueCount="76">
  <si>
    <t>KH</t>
  </si>
  <si>
    <t>AMBIENTE</t>
  </si>
  <si>
    <t>PPM</t>
  </si>
  <si>
    <t>MARE</t>
  </si>
  <si>
    <t>VALORE CHE SI VUOLE AVERE IN VASCA</t>
  </si>
  <si>
    <t>ML</t>
  </si>
  <si>
    <t>DKH</t>
  </si>
  <si>
    <t>L</t>
  </si>
  <si>
    <t>ACQUARIO</t>
  </si>
  <si>
    <t>7-8,5</t>
  </si>
  <si>
    <t>LITRI VASCA</t>
  </si>
  <si>
    <t>MG</t>
  </si>
  <si>
    <t>TEST</t>
  </si>
  <si>
    <t>DATA</t>
  </si>
  <si>
    <t xml:space="preserve">VALORE </t>
  </si>
  <si>
    <t>ULTIMO TEST</t>
  </si>
  <si>
    <t>PPM RILEVATI</t>
  </si>
  <si>
    <t>CALO/AUMENTO RISPETTO TEST PREC.</t>
  </si>
  <si>
    <t>TEST ATTUALE</t>
  </si>
  <si>
    <t>CALO/AUMENTO RISPETTO TEST PREC. DIE</t>
  </si>
  <si>
    <t>GIORNI INTERCORSI</t>
  </si>
  <si>
    <t>CALO/AUMENTO DIE</t>
  </si>
  <si>
    <t>CALCOLO DOSAGGI GIORNALIERO</t>
  </si>
  <si>
    <t>DKH/L</t>
  </si>
  <si>
    <t>CARENZA/ECCESSO MG/L</t>
  </si>
  <si>
    <t>DOSE ML</t>
  </si>
  <si>
    <t>CONTEGGIO DOSAGGI</t>
  </si>
  <si>
    <t>DOSAGGI ATTUALI</t>
  </si>
  <si>
    <t>MG/L</t>
  </si>
  <si>
    <t>ATTUALE</t>
  </si>
  <si>
    <t>INTEGRAZIONE</t>
  </si>
  <si>
    <t>TOTALE</t>
  </si>
  <si>
    <t>CONSUMO DIE VASCA</t>
  </si>
  <si>
    <t>DIFFERENZA</t>
  </si>
  <si>
    <t>CA</t>
  </si>
  <si>
    <t>ML/ORE</t>
  </si>
  <si>
    <t>TOTALE DA DOSARE</t>
  </si>
  <si>
    <t>DOSI GIORNALIERE</t>
  </si>
  <si>
    <t>ML PER DOSE</t>
  </si>
  <si>
    <t>BALLING</t>
  </si>
  <si>
    <t>AQUAFOREST COMPONENTS 1+2+3+</t>
  </si>
  <si>
    <t>AQUAFOREST COMPONENTS PRO</t>
  </si>
  <si>
    <t>AT ESSENTIALI PRO</t>
  </si>
  <si>
    <t>ATI ESSENTIAL SPS</t>
  </si>
  <si>
    <t>BEA LIQUIDO</t>
  </si>
  <si>
    <t>BEA POLVERE</t>
  </si>
  <si>
    <t>CORAL ESSENTIAL</t>
  </si>
  <si>
    <t>EQUO DOSO REEF 1-2-3-4</t>
  </si>
  <si>
    <t>FAUNA MARIN LIGHT SET</t>
  </si>
  <si>
    <t>YORAH Y3</t>
  </si>
  <si>
    <t>MODERN REEF 7.7</t>
  </si>
  <si>
    <t>MODERN REEF CLASSIC</t>
  </si>
  <si>
    <t>MODERN REEF ONE-4 REEF</t>
  </si>
  <si>
    <t>NYOS ION-B</t>
  </si>
  <si>
    <t>OCEAMO DUO</t>
  </si>
  <si>
    <t>OCEANLIFE REEF SYSTEM</t>
  </si>
  <si>
    <t>RED SEA ABC</t>
  </si>
  <si>
    <t>REEF FACTORY SMART</t>
  </si>
  <si>
    <t>TRITON CORE 7 (base o flex)</t>
  </si>
  <si>
    <t>TROPIC MARIN</t>
  </si>
  <si>
    <t>TROPIC MARIN ALL-FOR-REEF</t>
  </si>
  <si>
    <t>UNICA</t>
  </si>
  <si>
    <t>XAQUA</t>
  </si>
  <si>
    <t>ML2</t>
  </si>
  <si>
    <t>MG3</t>
  </si>
  <si>
    <t>L4</t>
  </si>
  <si>
    <t>ML5</t>
  </si>
  <si>
    <t>MG6</t>
  </si>
  <si>
    <t>L7</t>
  </si>
  <si>
    <t xml:space="preserve">INCREMENTO BALLING </t>
  </si>
  <si>
    <t>BALLING DUREZZA CARBONATICA - KH1 - KH2</t>
  </si>
  <si>
    <t>PERCENTUALE DILUIZIONE</t>
  </si>
  <si>
    <t>BALLING CALCIO - CA -</t>
  </si>
  <si>
    <t>BALLING MAGNESIO - MG -</t>
  </si>
  <si>
    <t>380 - 420</t>
  </si>
  <si>
    <t>1280 - 1420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</si>
</sst>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h:mm;@"/>
    <numFmt numFmtId="166" formatCode="dd/mm/yy;@"/>
    <numFmt numFmtId="167" formatCode="0.000"/>
  </numFmts>
  <fonts count="17" x14ac:knownFonts="1">
    <font>
      <sz val="11"/>
      <color theme="1"/>
      <name val="Calibri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00B0F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B050"/>
      <name val="Arial"/>
      <family val="2"/>
    </font>
    <font>
      <b/>
      <sz val="12"/>
      <color rgb="FFFF0000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24"/>
      <color rgb="FF00B0F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53">
    <xf numFmtId="0" fontId="0" fillId="0" borderId="0" xfId="0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2" borderId="0" xfId="0" applyFont="1" applyFill="1"/>
    <xf numFmtId="0" fontId="8" fillId="2" borderId="0" xfId="0" applyFont="1" applyFill="1" applyAlignment="1">
      <alignment vertical="center"/>
    </xf>
    <xf numFmtId="0" fontId="7" fillId="3" borderId="0" xfId="0" applyFont="1" applyFill="1" applyProtection="1">
      <protection locked="0"/>
    </xf>
    <xf numFmtId="166" fontId="9" fillId="0" borderId="0" xfId="0" applyNumberFormat="1" applyFont="1"/>
    <xf numFmtId="166" fontId="6" fillId="3" borderId="0" xfId="0" applyNumberFormat="1" applyFont="1" applyFill="1" applyProtection="1">
      <protection locked="0"/>
    </xf>
    <xf numFmtId="0" fontId="6" fillId="3" borderId="0" xfId="0" applyFont="1" applyFill="1" applyProtection="1">
      <protection locked="0"/>
    </xf>
    <xf numFmtId="0" fontId="6" fillId="4" borderId="0" xfId="0" applyFont="1" applyFill="1"/>
    <xf numFmtId="166" fontId="10" fillId="0" borderId="0" xfId="0" applyNumberFormat="1" applyFont="1"/>
    <xf numFmtId="2" fontId="6" fillId="4" borderId="0" xfId="0" applyNumberFormat="1" applyFont="1" applyFill="1"/>
    <xf numFmtId="164" fontId="6" fillId="0" borderId="0" xfId="0" applyNumberFormat="1" applyFont="1"/>
    <xf numFmtId="0" fontId="11" fillId="0" borderId="0" xfId="0" applyFont="1" applyAlignment="1">
      <alignment horizontal="center"/>
    </xf>
    <xf numFmtId="2" fontId="6" fillId="0" borderId="0" xfId="0" applyNumberFormat="1" applyFont="1"/>
    <xf numFmtId="2" fontId="7" fillId="4" borderId="0" xfId="0" applyNumberFormat="1" applyFont="1" applyFill="1"/>
    <xf numFmtId="1" fontId="6" fillId="0" borderId="0" xfId="0" applyNumberFormat="1" applyFont="1"/>
    <xf numFmtId="0" fontId="6" fillId="0" borderId="0" xfId="0" applyFont="1" applyAlignment="1">
      <alignment horizontal="left"/>
    </xf>
    <xf numFmtId="2" fontId="6" fillId="4" borderId="0" xfId="0" applyNumberFormat="1" applyFont="1" applyFill="1" applyAlignment="1">
      <alignment horizontal="right"/>
    </xf>
    <xf numFmtId="2" fontId="6" fillId="0" borderId="0" xfId="0" applyNumberFormat="1" applyFont="1" applyAlignment="1">
      <alignment horizontal="right"/>
    </xf>
    <xf numFmtId="0" fontId="6" fillId="5" borderId="0" xfId="0" applyFont="1" applyFill="1"/>
    <xf numFmtId="0" fontId="11" fillId="5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1" fontId="6" fillId="5" borderId="0" xfId="0" applyNumberFormat="1" applyFont="1" applyFill="1"/>
    <xf numFmtId="0" fontId="4" fillId="3" borderId="0" xfId="1" applyFill="1" applyProtection="1">
      <protection locked="0"/>
    </xf>
    <xf numFmtId="0" fontId="4" fillId="5" borderId="0" xfId="1" applyFill="1"/>
    <xf numFmtId="167" fontId="6" fillId="4" borderId="0" xfId="0" applyNumberFormat="1" applyFont="1" applyFill="1"/>
    <xf numFmtId="2" fontId="6" fillId="3" borderId="0" xfId="0" applyNumberFormat="1" applyFont="1" applyFill="1" applyProtection="1">
      <protection locked="0"/>
    </xf>
    <xf numFmtId="165" fontId="12" fillId="0" borderId="3" xfId="0" applyNumberFormat="1" applyFont="1" applyBorder="1"/>
    <xf numFmtId="2" fontId="12" fillId="3" borderId="4" xfId="0" applyNumberFormat="1" applyFont="1" applyFill="1" applyBorder="1" applyProtection="1">
      <protection locked="0"/>
    </xf>
    <xf numFmtId="1" fontId="12" fillId="3" borderId="4" xfId="0" applyNumberFormat="1" applyFont="1" applyFill="1" applyBorder="1" applyProtection="1">
      <protection locked="0"/>
    </xf>
    <xf numFmtId="0" fontId="12" fillId="0" borderId="5" xfId="0" applyFont="1" applyBorder="1"/>
    <xf numFmtId="0" fontId="12" fillId="4" borderId="6" xfId="0" applyFont="1" applyFill="1" applyBorder="1"/>
    <xf numFmtId="0" fontId="13" fillId="0" borderId="0" xfId="0" applyFont="1" applyAlignment="1">
      <alignment horizontal="center"/>
    </xf>
    <xf numFmtId="0" fontId="0" fillId="3" borderId="0" xfId="0" applyFill="1" applyProtection="1">
      <protection locked="0"/>
    </xf>
    <xf numFmtId="0" fontId="14" fillId="0" borderId="0" xfId="0" applyFont="1"/>
    <xf numFmtId="0" fontId="2" fillId="0" borderId="0" xfId="3"/>
    <xf numFmtId="0" fontId="12" fillId="0" borderId="0" xfId="3" applyFont="1"/>
    <xf numFmtId="9" fontId="11" fillId="3" borderId="0" xfId="0" applyNumberFormat="1" applyFont="1" applyFill="1" applyAlignment="1" applyProtection="1">
      <alignment horizontal="center"/>
      <protection locked="0"/>
    </xf>
    <xf numFmtId="0" fontId="1" fillId="0" borderId="0" xfId="3" applyFont="1"/>
    <xf numFmtId="0" fontId="15" fillId="6" borderId="7" xfId="2" applyFont="1" applyFill="1" applyBorder="1" applyProtection="1">
      <protection locked="0"/>
    </xf>
    <xf numFmtId="0" fontId="2" fillId="0" borderId="0" xfId="3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3" borderId="0" xfId="0" applyFont="1" applyFill="1" applyAlignment="1" applyProtection="1">
      <alignment horizontal="center"/>
      <protection locked="0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0" borderId="0" xfId="0" applyFont="1" applyAlignment="1">
      <alignment horizontal="center"/>
    </xf>
  </cellXfs>
  <cellStyles count="4">
    <cellStyle name="Normale" xfId="0" builtinId="0"/>
    <cellStyle name="Normale 2" xfId="1" xr:uid="{EB4C4537-7BE9-744F-859E-B26C702786BA}"/>
    <cellStyle name="Normale 3" xfId="2" xr:uid="{8200102F-5D36-E445-B760-EFBD3E0D0E31}"/>
    <cellStyle name="Normale 4" xfId="3" xr:uid="{36B7458B-AD82-DC4A-B850-A7B5BC67FF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76932</xdr:colOff>
      <xdr:row>1</xdr:row>
      <xdr:rowOff>126998</xdr:rowOff>
    </xdr:from>
    <xdr:to>
      <xdr:col>7</xdr:col>
      <xdr:colOff>179294</xdr:colOff>
      <xdr:row>51</xdr:row>
      <xdr:rowOff>59765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DD32E583-375B-0F4D-BFA4-84B969FB04C0}"/>
            </a:ext>
          </a:extLst>
        </xdr:cNvPr>
        <xdr:cNvSpPr txBox="1"/>
      </xdr:nvSpPr>
      <xdr:spPr>
        <a:xfrm>
          <a:off x="906167" y="328704"/>
          <a:ext cx="5077774" cy="100180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ISTRUZIONI BALLING CALCIO (CA) - MAGNESIO (MG) - DUREZZA CARBONATICA (KH)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valori di riferimento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MIN.-MAX e MARE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sono forniti da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DANIREEF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PRIMA DI PROCEDERE CON L'INSERIMENTO DEI DATI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selezionare la cella </a:t>
          </a:r>
          <a:r>
            <a:rPr lang="it-IT" sz="1100" b="1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E2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fianco della stessa trovate una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freccia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cliccandoci sopra si aprirà un menù a tendina da cui potrete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selezionare il balling utilizzato.</a:t>
          </a:r>
        </a:p>
        <a:p>
          <a:endParaRPr lang="it-IT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 caso abbiate deciso di diluirlo 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D3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inserite la percentuale del prodotto utilizzata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es,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10% </a:t>
          </a:r>
          <a:r>
            <a:rPr lang="it-IT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 ml balling e 900 osmosi</a:t>
          </a: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 caso si stesse già utilizzando il balling immettere i dosaggi nell’apposita tabella 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I10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it-IT" sz="1100" b="1">
            <a:solidFill>
              <a:srgbClr val="92D050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C6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immettere il valore che si vuole tenere in acquario.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B9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immettere i litri  netti della vasca più i litri netti della sump.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B12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immettere la data dell’ultimo test effettuato.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D12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immettere esito del test, in automatico nella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F12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verrà calcolato il calo o l’aumento rispetto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l'lultimo test effettuato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(PPM)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B13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immettere la data del test appena effettuato, in modo che in automatico nella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B14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verranno visualizzati i giorni intercorsi.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D13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immettere esito del test, in automatico nella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D14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verrà calcolato il calo o l’aumento giornaliero (PPM). 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F13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in automatico verrà calcolato il calo o l’aumento giornaliero rispetto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l'lultimo test effettuato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(PPM).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automatico nella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F23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verrà mostrato il dosaggio (ML) giornaliero 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Prima di modificare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il dosaggio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B28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riportare il valore della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E28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nella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B29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automatico verrà riportato il valore degli ML da integrare o diminuire, infime nella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B30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verranno mostrati gli ML da dosare ,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inserire questo valore nella cella </a:t>
          </a:r>
          <a:r>
            <a:rPr lang="it-IT" sz="1100" b="1" baseline="0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I8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it-IT">
            <a:effectLst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I9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inserire quanti dosaggi si vogliono fare durante il giorno.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I10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automatico verranno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visualizzati gli ML di ogni singola dose.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E28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verranno mostrati gli ML che si stanno dosando.</a:t>
          </a:r>
        </a:p>
        <a:p>
          <a:endParaRPr lang="it-IT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E32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verranno mostrati gli MG/L che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vasva consuma giornalmente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it-IT" sz="1100"/>
        </a:p>
      </xdr:txBody>
    </xdr:sp>
    <xdr:clientData/>
  </xdr:twoCellAnchor>
  <xdr:twoCellAnchor editAs="oneCell">
    <xdr:from>
      <xdr:col>2</xdr:col>
      <xdr:colOff>440764</xdr:colOff>
      <xdr:row>9</xdr:row>
      <xdr:rowOff>95072</xdr:rowOff>
    </xdr:from>
    <xdr:to>
      <xdr:col>5</xdr:col>
      <xdr:colOff>327213</xdr:colOff>
      <xdr:row>16</xdr:row>
      <xdr:rowOff>183776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6A8737C7-BD5F-1DA6-2D42-EBC61414A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9235" y="1910425"/>
          <a:ext cx="2374154" cy="1500645"/>
        </a:xfrm>
        <a:prstGeom prst="rect">
          <a:avLst/>
        </a:prstGeom>
      </xdr:spPr>
    </xdr:pic>
    <xdr:clientData/>
  </xdr:twoCellAnchor>
  <xdr:twoCellAnchor>
    <xdr:from>
      <xdr:col>0</xdr:col>
      <xdr:colOff>416281</xdr:colOff>
      <xdr:row>53</xdr:row>
      <xdr:rowOff>7464</xdr:rowOff>
    </xdr:from>
    <xdr:to>
      <xdr:col>7</xdr:col>
      <xdr:colOff>642467</xdr:colOff>
      <xdr:row>62</xdr:row>
      <xdr:rowOff>29882</xdr:rowOff>
    </xdr:to>
    <xdr:grpSp>
      <xdr:nvGrpSpPr>
        <xdr:cNvPr id="7" name="Gruppo 6">
          <a:extLst>
            <a:ext uri="{FF2B5EF4-FFF2-40B4-BE49-F238E27FC236}">
              <a16:creationId xmlns:a16="http://schemas.microsoft.com/office/drawing/2014/main" id="{CCD4EA6A-8FD3-D3A5-5090-D80581DD3886}"/>
            </a:ext>
          </a:extLst>
        </xdr:cNvPr>
        <xdr:cNvGrpSpPr/>
      </xdr:nvGrpSpPr>
      <xdr:grpSpPr>
        <a:xfrm>
          <a:off x="416281" y="10777064"/>
          <a:ext cx="6004686" cy="1851218"/>
          <a:chOff x="416281" y="10851853"/>
          <a:chExt cx="6004686" cy="1863918"/>
        </a:xfrm>
      </xdr:grpSpPr>
      <xdr:grpSp>
        <xdr:nvGrpSpPr>
          <xdr:cNvPr id="12" name="Gruppo 11">
            <a:extLst>
              <a:ext uri="{FF2B5EF4-FFF2-40B4-BE49-F238E27FC236}">
                <a16:creationId xmlns:a16="http://schemas.microsoft.com/office/drawing/2014/main" id="{209DFF9C-A164-A344-8310-24371CB99AB3}"/>
              </a:ext>
            </a:extLst>
          </xdr:cNvPr>
          <xdr:cNvGrpSpPr/>
        </xdr:nvGrpSpPr>
        <xdr:grpSpPr>
          <a:xfrm>
            <a:off x="2000430" y="10851853"/>
            <a:ext cx="4420537" cy="1863918"/>
            <a:chOff x="2269761" y="7135092"/>
            <a:chExt cx="5268117" cy="2193863"/>
          </a:xfrm>
        </xdr:grpSpPr>
        <xdr:pic>
          <xdr:nvPicPr>
            <xdr:cNvPr id="15" name="Immagine 14">
              <a:extLst>
                <a:ext uri="{FF2B5EF4-FFF2-40B4-BE49-F238E27FC236}">
                  <a16:creationId xmlns:a16="http://schemas.microsoft.com/office/drawing/2014/main" id="{ED6A47C8-BD29-906D-A2E2-4CCD98D9DEF0}"/>
                </a:ext>
              </a:extLst>
            </xdr:cNvPr>
            <xdr:cNvPicPr>
              <a:picLocks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5159573" y="7135092"/>
              <a:ext cx="2378305" cy="2193863"/>
            </a:xfrm>
            <a:prstGeom prst="rect">
              <a:avLst/>
            </a:prstGeom>
          </xdr:spPr>
        </xdr:pic>
        <xdr:pic>
          <xdr:nvPicPr>
            <xdr:cNvPr id="14" name="Immagine 13">
              <a:extLst>
                <a:ext uri="{FF2B5EF4-FFF2-40B4-BE49-F238E27FC236}">
                  <a16:creationId xmlns:a16="http://schemas.microsoft.com/office/drawing/2014/main" id="{44F1ADAD-DAE3-8A38-DD25-756B9A0E14C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2269761" y="7608455"/>
              <a:ext cx="3149308" cy="1069478"/>
            </a:xfrm>
            <a:prstGeom prst="rect">
              <a:avLst/>
            </a:prstGeom>
          </xdr:spPr>
        </xdr:pic>
      </xdr:grpSp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36E04A5A-234D-4DE5-EC51-C7998118C0A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6281" y="10999609"/>
            <a:ext cx="1463040" cy="146304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241300</xdr:colOff>
      <xdr:row>35</xdr:row>
      <xdr:rowOff>63500</xdr:rowOff>
    </xdr:from>
    <xdr:to>
      <xdr:col>4</xdr:col>
      <xdr:colOff>3134486</xdr:colOff>
      <xdr:row>45</xdr:row>
      <xdr:rowOff>22418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FDE301D0-3B7D-5343-9248-D83C3918335E}"/>
            </a:ext>
          </a:extLst>
        </xdr:cNvPr>
        <xdr:cNvGrpSpPr/>
      </xdr:nvGrpSpPr>
      <xdr:grpSpPr>
        <a:xfrm>
          <a:off x="1651000" y="7442200"/>
          <a:ext cx="6004686" cy="1863918"/>
          <a:chOff x="416281" y="10851853"/>
          <a:chExt cx="6004686" cy="1863918"/>
        </a:xfrm>
      </xdr:grpSpPr>
      <xdr:grpSp>
        <xdr:nvGrpSpPr>
          <xdr:cNvPr id="3" name="Gruppo 2">
            <a:extLst>
              <a:ext uri="{FF2B5EF4-FFF2-40B4-BE49-F238E27FC236}">
                <a16:creationId xmlns:a16="http://schemas.microsoft.com/office/drawing/2014/main" id="{F808942C-0C6C-9BBF-0B0A-D2B35E04A265}"/>
              </a:ext>
            </a:extLst>
          </xdr:cNvPr>
          <xdr:cNvGrpSpPr/>
        </xdr:nvGrpSpPr>
        <xdr:grpSpPr>
          <a:xfrm>
            <a:off x="2000430" y="10851853"/>
            <a:ext cx="4420537" cy="1863918"/>
            <a:chOff x="2269761" y="7135092"/>
            <a:chExt cx="5268117" cy="2193863"/>
          </a:xfrm>
        </xdr:grpSpPr>
        <xdr:pic>
          <xdr:nvPicPr>
            <xdr:cNvPr id="5" name="Immagine 4">
              <a:extLst>
                <a:ext uri="{FF2B5EF4-FFF2-40B4-BE49-F238E27FC236}">
                  <a16:creationId xmlns:a16="http://schemas.microsoft.com/office/drawing/2014/main" id="{052E4D5A-2494-0F3C-7566-9A20B8B8E621}"/>
                </a:ext>
              </a:extLst>
            </xdr:cNvPr>
            <xdr:cNvPicPr>
              <a:picLocks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5159573" y="7135092"/>
              <a:ext cx="2378305" cy="2193863"/>
            </a:xfrm>
            <a:prstGeom prst="rect">
              <a:avLst/>
            </a:prstGeom>
          </xdr:spPr>
        </xdr:pic>
        <xdr:pic>
          <xdr:nvPicPr>
            <xdr:cNvPr id="10" name="Immagine 9">
              <a:extLst>
                <a:ext uri="{FF2B5EF4-FFF2-40B4-BE49-F238E27FC236}">
                  <a16:creationId xmlns:a16="http://schemas.microsoft.com/office/drawing/2014/main" id="{0FD88E4B-AB78-85C8-B95B-BCF21717C51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2269761" y="7608455"/>
              <a:ext cx="3149308" cy="1069478"/>
            </a:xfrm>
            <a:prstGeom prst="rect">
              <a:avLst/>
            </a:prstGeom>
          </xdr:spPr>
        </xdr:pic>
      </xdr:grpSp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189979DE-7916-5C5A-42BD-29363513C22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6281" y="10999609"/>
            <a:ext cx="1463040" cy="1463040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35</xdr:row>
      <xdr:rowOff>0</xdr:rowOff>
    </xdr:from>
    <xdr:to>
      <xdr:col>4</xdr:col>
      <xdr:colOff>3083686</xdr:colOff>
      <xdr:row>44</xdr:row>
      <xdr:rowOff>136718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4E11DDAB-61B4-004D-91F0-30C0CC4AAB1F}"/>
            </a:ext>
          </a:extLst>
        </xdr:cNvPr>
        <xdr:cNvGrpSpPr/>
      </xdr:nvGrpSpPr>
      <xdr:grpSpPr>
        <a:xfrm>
          <a:off x="1600200" y="7505700"/>
          <a:ext cx="6004686" cy="1863918"/>
          <a:chOff x="416281" y="10851853"/>
          <a:chExt cx="6004686" cy="1863918"/>
        </a:xfrm>
      </xdr:grpSpPr>
      <xdr:grpSp>
        <xdr:nvGrpSpPr>
          <xdr:cNvPr id="7" name="Gruppo 6">
            <a:extLst>
              <a:ext uri="{FF2B5EF4-FFF2-40B4-BE49-F238E27FC236}">
                <a16:creationId xmlns:a16="http://schemas.microsoft.com/office/drawing/2014/main" id="{E9597547-F35C-3C4C-A640-295266A03EE2}"/>
              </a:ext>
            </a:extLst>
          </xdr:cNvPr>
          <xdr:cNvGrpSpPr/>
        </xdr:nvGrpSpPr>
        <xdr:grpSpPr>
          <a:xfrm>
            <a:off x="2000430" y="10851853"/>
            <a:ext cx="4420537" cy="1863918"/>
            <a:chOff x="2269761" y="7135092"/>
            <a:chExt cx="5268117" cy="2193863"/>
          </a:xfrm>
        </xdr:grpSpPr>
        <xdr:pic>
          <xdr:nvPicPr>
            <xdr:cNvPr id="9" name="Immagine 8">
              <a:extLst>
                <a:ext uri="{FF2B5EF4-FFF2-40B4-BE49-F238E27FC236}">
                  <a16:creationId xmlns:a16="http://schemas.microsoft.com/office/drawing/2014/main" id="{66AE84DE-5F95-2584-B84C-1D0528156C73}"/>
                </a:ext>
              </a:extLst>
            </xdr:cNvPr>
            <xdr:cNvPicPr>
              <a:picLocks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5159573" y="7135092"/>
              <a:ext cx="2378305" cy="2193863"/>
            </a:xfrm>
            <a:prstGeom prst="rect">
              <a:avLst/>
            </a:prstGeom>
          </xdr:spPr>
        </xdr:pic>
        <xdr:pic>
          <xdr:nvPicPr>
            <xdr:cNvPr id="10" name="Immagine 9">
              <a:extLst>
                <a:ext uri="{FF2B5EF4-FFF2-40B4-BE49-F238E27FC236}">
                  <a16:creationId xmlns:a16="http://schemas.microsoft.com/office/drawing/2014/main" id="{88F80E39-5435-638D-56DC-0C09F66F2BF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2269761" y="7608455"/>
              <a:ext cx="3149308" cy="1069478"/>
            </a:xfrm>
            <a:prstGeom prst="rect">
              <a:avLst/>
            </a:prstGeom>
          </xdr:spPr>
        </xdr:pic>
      </xdr:grpSp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EED73239-E47D-FE3F-7DC8-56804F93EC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6281" y="10999609"/>
            <a:ext cx="1463040" cy="1463040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215900</xdr:colOff>
      <xdr:row>35</xdr:row>
      <xdr:rowOff>0</xdr:rowOff>
    </xdr:from>
    <xdr:to>
      <xdr:col>4</xdr:col>
      <xdr:colOff>3109086</xdr:colOff>
      <xdr:row>44</xdr:row>
      <xdr:rowOff>136718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3E8E3D61-73E3-734C-8659-A8952C061E1B}"/>
            </a:ext>
          </a:extLst>
        </xdr:cNvPr>
        <xdr:cNvGrpSpPr/>
      </xdr:nvGrpSpPr>
      <xdr:grpSpPr>
        <a:xfrm>
          <a:off x="1625600" y="7505700"/>
          <a:ext cx="6004686" cy="1863918"/>
          <a:chOff x="416281" y="10851853"/>
          <a:chExt cx="6004686" cy="1863918"/>
        </a:xfrm>
      </xdr:grpSpPr>
      <xdr:grpSp>
        <xdr:nvGrpSpPr>
          <xdr:cNvPr id="7" name="Gruppo 6">
            <a:extLst>
              <a:ext uri="{FF2B5EF4-FFF2-40B4-BE49-F238E27FC236}">
                <a16:creationId xmlns:a16="http://schemas.microsoft.com/office/drawing/2014/main" id="{C64D6AE2-5E2B-D785-4E40-DD56E15489E5}"/>
              </a:ext>
            </a:extLst>
          </xdr:cNvPr>
          <xdr:cNvGrpSpPr/>
        </xdr:nvGrpSpPr>
        <xdr:grpSpPr>
          <a:xfrm>
            <a:off x="2000430" y="10851853"/>
            <a:ext cx="4420537" cy="1863918"/>
            <a:chOff x="2269761" y="7135092"/>
            <a:chExt cx="5268117" cy="2193863"/>
          </a:xfrm>
        </xdr:grpSpPr>
        <xdr:pic>
          <xdr:nvPicPr>
            <xdr:cNvPr id="9" name="Immagine 8">
              <a:extLst>
                <a:ext uri="{FF2B5EF4-FFF2-40B4-BE49-F238E27FC236}">
                  <a16:creationId xmlns:a16="http://schemas.microsoft.com/office/drawing/2014/main" id="{4EB74517-5D39-CACF-86B1-2F54D6B9C7DC}"/>
                </a:ext>
              </a:extLst>
            </xdr:cNvPr>
            <xdr:cNvPicPr>
              <a:picLocks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5159573" y="7135092"/>
              <a:ext cx="2378305" cy="2193863"/>
            </a:xfrm>
            <a:prstGeom prst="rect">
              <a:avLst/>
            </a:prstGeom>
          </xdr:spPr>
        </xdr:pic>
        <xdr:pic>
          <xdr:nvPicPr>
            <xdr:cNvPr id="10" name="Immagine 9">
              <a:extLst>
                <a:ext uri="{FF2B5EF4-FFF2-40B4-BE49-F238E27FC236}">
                  <a16:creationId xmlns:a16="http://schemas.microsoft.com/office/drawing/2014/main" id="{3BF285AD-71EE-4275-7958-40461AB61EE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2269761" y="7608455"/>
              <a:ext cx="3149308" cy="1069478"/>
            </a:xfrm>
            <a:prstGeom prst="rect">
              <a:avLst/>
            </a:prstGeom>
          </xdr:spPr>
        </xdr:pic>
      </xdr:grpSp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6036F286-ADCE-F80D-5E66-1A489112223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6281" y="10999609"/>
            <a:ext cx="1463040" cy="1463040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1D343D4-E062-A146-8AEF-4A6C23EF3B8D}" name="BALLING" displayName="BALLING" ref="A4:J27" totalsRowShown="0" headerRowCellStyle="Normale 4" dataCellStyle="Normale 4">
  <autoFilter ref="A4:J27" xr:uid="{F1D343D4-E062-A146-8AEF-4A6C23EF3B8D}"/>
  <tableColumns count="10">
    <tableColumn id="1" xr3:uid="{968B468B-53DE-0F48-A15F-D9E2E0C7F949}" name="BALLING" dataCellStyle="Normale 4"/>
    <tableColumn id="2" xr3:uid="{3D4D42D1-97CD-9D48-B9BB-3681B3152F64}" name="ML" dataCellStyle="Normale 4"/>
    <tableColumn id="3" xr3:uid="{0CDA50E6-496C-094E-8562-BF6E5B88F6D9}" name="MG" dataCellStyle="Normale 4"/>
    <tableColumn id="4" xr3:uid="{9715C26F-CA8E-2949-8A3A-778C4E3A5EFD}" name="L" dataCellStyle="Normale 4"/>
    <tableColumn id="5" xr3:uid="{AFEAD96F-54D8-7D44-BB59-1C6CA9900690}" name="ML2" dataCellStyle="Normale 4"/>
    <tableColumn id="6" xr3:uid="{10FD3928-4311-2140-9227-F3475E764F4E}" name="MG3" dataCellStyle="Normale 4"/>
    <tableColumn id="7" xr3:uid="{E8688BC0-EFD8-C44A-81E4-2D29CD2DFD1D}" name="L4" dataCellStyle="Normale 4"/>
    <tableColumn id="8" xr3:uid="{4A575F9F-87E2-4447-92CA-2071CD20786A}" name="ML5" dataCellStyle="Normale 4"/>
    <tableColumn id="9" xr3:uid="{A315169A-17E3-FA47-8D6D-EE4DEE926D23}" name="MG6" dataCellStyle="Normale 4"/>
    <tableColumn id="10" xr3:uid="{A1E3FA27-3A8C-104C-84CE-B08A489C414E}" name="L7" dataCellStyle="Normale 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911F2-B84C-EE4A-A46F-9885E9C9848D}">
  <dimension ref="A1"/>
  <sheetViews>
    <sheetView tabSelected="1" zoomScaleNormal="100" workbookViewId="0">
      <selection activeCell="H73" sqref="H73"/>
    </sheetView>
  </sheetViews>
  <sheetFormatPr baseColWidth="10" defaultRowHeight="16" x14ac:dyDescent="0.2"/>
  <cols>
    <col min="1" max="16384" width="10.83203125" style="29"/>
  </cols>
  <sheetData/>
  <sheetProtection algorithmName="SHA-512" hashValue="rZbp9Gv1I+Nq4rC5JxvG3ZB2qOOOJtJy+i55ETeEPoM2N6or5Sllri6JsnqACWmppJECshBQJRh/i8ne7Zh2EQ==" saltValue="wim5Tu+hsuz7WTHgKQKfZg==" spinCount="100000"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11178-8022-B640-8274-280187037E5F}">
  <dimension ref="A3:J27"/>
  <sheetViews>
    <sheetView zoomScale="120" zoomScaleNormal="120" workbookViewId="0">
      <selection activeCell="H10" sqref="H10"/>
    </sheetView>
  </sheetViews>
  <sheetFormatPr baseColWidth="10" defaultRowHeight="16" x14ac:dyDescent="0.2"/>
  <cols>
    <col min="1" max="1" width="32" style="40" bestFit="1" customWidth="1"/>
    <col min="2" max="16384" width="10.83203125" style="40"/>
  </cols>
  <sheetData>
    <row r="3" spans="1:10" x14ac:dyDescent="0.2">
      <c r="B3" s="45" t="s">
        <v>0</v>
      </c>
      <c r="C3" s="45"/>
      <c r="D3" s="45"/>
      <c r="E3" s="45" t="s">
        <v>34</v>
      </c>
      <c r="F3" s="45"/>
      <c r="G3" s="45"/>
      <c r="H3" s="45" t="s">
        <v>11</v>
      </c>
      <c r="I3" s="45"/>
      <c r="J3" s="45"/>
    </row>
    <row r="4" spans="1:10" x14ac:dyDescent="0.2">
      <c r="A4" s="41" t="s">
        <v>39</v>
      </c>
      <c r="B4" s="40" t="s">
        <v>5</v>
      </c>
      <c r="C4" s="40" t="s">
        <v>11</v>
      </c>
      <c r="D4" s="40" t="s">
        <v>7</v>
      </c>
      <c r="E4" s="40" t="s">
        <v>63</v>
      </c>
      <c r="F4" s="40" t="s">
        <v>64</v>
      </c>
      <c r="G4" s="40" t="s">
        <v>65</v>
      </c>
      <c r="H4" s="40" t="s">
        <v>66</v>
      </c>
      <c r="I4" s="40" t="s">
        <v>67</v>
      </c>
      <c r="J4" s="40" t="s">
        <v>68</v>
      </c>
    </row>
    <row r="5" spans="1:10" x14ac:dyDescent="0.2">
      <c r="A5" s="43" t="s">
        <v>40</v>
      </c>
      <c r="B5" s="40">
        <v>50</v>
      </c>
      <c r="C5" s="40">
        <v>1.76</v>
      </c>
      <c r="D5" s="40">
        <v>100</v>
      </c>
      <c r="E5" s="40">
        <v>50</v>
      </c>
      <c r="F5" s="40">
        <v>9</v>
      </c>
      <c r="G5" s="40">
        <v>100</v>
      </c>
    </row>
    <row r="6" spans="1:10" x14ac:dyDescent="0.2">
      <c r="A6" s="40" t="s">
        <v>41</v>
      </c>
      <c r="B6" s="40">
        <v>25</v>
      </c>
      <c r="C6" s="40">
        <v>1.76</v>
      </c>
      <c r="D6" s="40">
        <v>100</v>
      </c>
      <c r="E6" s="40">
        <v>25</v>
      </c>
      <c r="F6" s="40">
        <v>9</v>
      </c>
      <c r="G6" s="40">
        <v>100</v>
      </c>
      <c r="H6" s="40">
        <v>25</v>
      </c>
      <c r="I6" s="40">
        <v>0.76</v>
      </c>
      <c r="J6" s="40">
        <v>100</v>
      </c>
    </row>
    <row r="7" spans="1:10" x14ac:dyDescent="0.2">
      <c r="A7" s="40" t="s">
        <v>42</v>
      </c>
      <c r="B7" s="40">
        <v>7</v>
      </c>
      <c r="C7" s="40">
        <v>1</v>
      </c>
      <c r="D7" s="40">
        <v>100</v>
      </c>
      <c r="E7" s="40">
        <v>10</v>
      </c>
      <c r="F7" s="40">
        <v>10</v>
      </c>
      <c r="G7" s="40">
        <v>100</v>
      </c>
    </row>
    <row r="8" spans="1:10" x14ac:dyDescent="0.2">
      <c r="A8" s="40" t="s">
        <v>43</v>
      </c>
      <c r="B8" s="40">
        <v>1</v>
      </c>
      <c r="C8" s="40">
        <v>0.1</v>
      </c>
      <c r="D8" s="40">
        <v>100</v>
      </c>
      <c r="E8" s="40">
        <v>1.4</v>
      </c>
      <c r="F8" s="40">
        <v>1</v>
      </c>
      <c r="G8" s="40">
        <v>100</v>
      </c>
    </row>
    <row r="9" spans="1:10" x14ac:dyDescent="0.2">
      <c r="A9" s="40" t="s">
        <v>44</v>
      </c>
      <c r="B9" s="40">
        <v>10</v>
      </c>
      <c r="C9" s="40">
        <v>2</v>
      </c>
      <c r="D9" s="40">
        <v>100</v>
      </c>
      <c r="E9" s="40">
        <v>10</v>
      </c>
      <c r="F9" s="40">
        <v>11</v>
      </c>
      <c r="G9" s="40">
        <v>100</v>
      </c>
      <c r="H9" s="40">
        <v>10</v>
      </c>
      <c r="I9" s="40">
        <v>4.8</v>
      </c>
      <c r="J9" s="40">
        <v>100</v>
      </c>
    </row>
    <row r="10" spans="1:10" x14ac:dyDescent="0.2">
      <c r="A10" s="40" t="s">
        <v>45</v>
      </c>
      <c r="B10" s="40">
        <v>10</v>
      </c>
      <c r="C10" s="40">
        <v>0.25</v>
      </c>
      <c r="D10" s="40">
        <v>100</v>
      </c>
      <c r="E10" s="40">
        <v>10</v>
      </c>
      <c r="F10" s="40">
        <v>20</v>
      </c>
      <c r="G10" s="40">
        <v>100</v>
      </c>
      <c r="H10" s="40">
        <v>10</v>
      </c>
      <c r="I10" s="40">
        <v>20</v>
      </c>
      <c r="J10" s="40">
        <v>100</v>
      </c>
    </row>
    <row r="11" spans="1:10" x14ac:dyDescent="0.2">
      <c r="A11" s="40" t="s">
        <v>46</v>
      </c>
      <c r="B11" s="40">
        <v>1</v>
      </c>
      <c r="C11" s="40">
        <v>1.8</v>
      </c>
      <c r="D11" s="40">
        <v>100</v>
      </c>
      <c r="E11" s="40">
        <v>1</v>
      </c>
      <c r="F11" s="40">
        <v>1</v>
      </c>
      <c r="G11" s="40">
        <v>100</v>
      </c>
      <c r="H11" s="40">
        <v>10</v>
      </c>
      <c r="I11" s="40">
        <v>1.25</v>
      </c>
      <c r="J11" s="40">
        <v>100</v>
      </c>
    </row>
    <row r="12" spans="1:10" x14ac:dyDescent="0.2">
      <c r="A12" s="40" t="s">
        <v>47</v>
      </c>
      <c r="B12" s="40">
        <v>10</v>
      </c>
      <c r="C12" s="40">
        <v>0.5</v>
      </c>
      <c r="D12" s="40">
        <v>100</v>
      </c>
      <c r="E12" s="40">
        <v>10</v>
      </c>
      <c r="F12" s="40">
        <v>5</v>
      </c>
      <c r="G12" s="40">
        <v>100</v>
      </c>
      <c r="H12" s="40">
        <v>10</v>
      </c>
      <c r="I12" s="40">
        <v>2</v>
      </c>
      <c r="J12" s="40">
        <v>100</v>
      </c>
    </row>
    <row r="13" spans="1:10" x14ac:dyDescent="0.2">
      <c r="A13" s="40" t="s">
        <v>48</v>
      </c>
      <c r="B13" s="40">
        <v>10</v>
      </c>
      <c r="C13" s="40">
        <v>0.5</v>
      </c>
      <c r="D13" s="40">
        <v>100</v>
      </c>
      <c r="E13" s="40">
        <v>10</v>
      </c>
      <c r="F13" s="40">
        <v>11</v>
      </c>
      <c r="G13" s="40">
        <v>100</v>
      </c>
      <c r="H13" s="40">
        <v>10</v>
      </c>
      <c r="I13" s="40">
        <v>5</v>
      </c>
      <c r="J13" s="40">
        <v>100</v>
      </c>
    </row>
    <row r="14" spans="1:10" x14ac:dyDescent="0.2">
      <c r="A14" s="40" t="s">
        <v>49</v>
      </c>
      <c r="B14" s="40">
        <v>10</v>
      </c>
      <c r="C14" s="40">
        <v>1.2</v>
      </c>
      <c r="D14" s="40">
        <v>100</v>
      </c>
      <c r="E14" s="40">
        <v>10</v>
      </c>
      <c r="F14" s="40">
        <v>8.4</v>
      </c>
      <c r="G14" s="40">
        <v>100</v>
      </c>
      <c r="H14" s="40">
        <v>10</v>
      </c>
      <c r="I14" s="40">
        <v>0.75</v>
      </c>
      <c r="J14" s="40">
        <v>100</v>
      </c>
    </row>
    <row r="15" spans="1:10" x14ac:dyDescent="0.2">
      <c r="A15" s="40" t="s">
        <v>50</v>
      </c>
      <c r="B15" s="40">
        <v>10</v>
      </c>
      <c r="C15" s="40">
        <v>2</v>
      </c>
      <c r="D15" s="40">
        <v>100</v>
      </c>
    </row>
    <row r="16" spans="1:10" x14ac:dyDescent="0.2">
      <c r="A16" s="40" t="s">
        <v>51</v>
      </c>
      <c r="B16" s="40">
        <v>10</v>
      </c>
      <c r="C16" s="40">
        <v>1</v>
      </c>
      <c r="D16" s="40">
        <v>100</v>
      </c>
    </row>
    <row r="17" spans="1:10" x14ac:dyDescent="0.2">
      <c r="A17" s="40" t="s">
        <v>52</v>
      </c>
      <c r="B17" s="40">
        <v>1</v>
      </c>
      <c r="C17" s="40">
        <v>7</v>
      </c>
      <c r="D17" s="40">
        <v>100</v>
      </c>
    </row>
    <row r="18" spans="1:10" x14ac:dyDescent="0.2">
      <c r="A18" s="40" t="s">
        <v>53</v>
      </c>
      <c r="B18" s="40">
        <v>1</v>
      </c>
      <c r="C18" s="40">
        <v>10</v>
      </c>
      <c r="D18" s="40">
        <v>100</v>
      </c>
      <c r="E18" s="40">
        <v>1</v>
      </c>
      <c r="F18" s="40">
        <v>72</v>
      </c>
      <c r="G18" s="40">
        <v>100</v>
      </c>
      <c r="H18" s="40">
        <v>1</v>
      </c>
      <c r="I18" s="40">
        <v>72</v>
      </c>
      <c r="J18" s="40">
        <v>100</v>
      </c>
    </row>
    <row r="19" spans="1:10" x14ac:dyDescent="0.2">
      <c r="A19" s="40" t="s">
        <v>54</v>
      </c>
      <c r="B19" s="40">
        <f>10000/1000</f>
        <v>10</v>
      </c>
      <c r="C19" s="40">
        <v>10</v>
      </c>
      <c r="D19" s="40">
        <v>100</v>
      </c>
      <c r="E19" s="40">
        <v>10</v>
      </c>
      <c r="F19" s="40">
        <v>10</v>
      </c>
      <c r="G19" s="40">
        <v>100</v>
      </c>
    </row>
    <row r="20" spans="1:10" x14ac:dyDescent="0.2">
      <c r="A20" s="40" t="s">
        <v>55</v>
      </c>
      <c r="B20" s="40">
        <v>10</v>
      </c>
      <c r="C20" s="40">
        <v>1</v>
      </c>
      <c r="D20" s="40">
        <v>100</v>
      </c>
      <c r="E20" s="40">
        <v>10</v>
      </c>
      <c r="F20" s="40">
        <v>11</v>
      </c>
      <c r="G20" s="40">
        <v>100</v>
      </c>
      <c r="H20" s="40">
        <v>10</v>
      </c>
      <c r="I20" s="40">
        <v>4.5</v>
      </c>
      <c r="J20" s="40">
        <v>100</v>
      </c>
    </row>
    <row r="21" spans="1:10" x14ac:dyDescent="0.2">
      <c r="A21" s="40" t="s">
        <v>56</v>
      </c>
      <c r="B21" s="40">
        <v>1</v>
      </c>
      <c r="C21" s="40">
        <v>0.1</v>
      </c>
      <c r="D21" s="40">
        <v>100</v>
      </c>
      <c r="E21" s="40">
        <v>1</v>
      </c>
      <c r="F21" s="40">
        <v>2</v>
      </c>
      <c r="G21" s="40">
        <v>100</v>
      </c>
      <c r="H21" s="40">
        <v>1</v>
      </c>
      <c r="I21" s="40">
        <v>1</v>
      </c>
      <c r="J21" s="40">
        <v>100</v>
      </c>
    </row>
    <row r="22" spans="1:10" x14ac:dyDescent="0.2">
      <c r="A22" s="40" t="s">
        <v>57</v>
      </c>
      <c r="B22" s="40">
        <v>10</v>
      </c>
      <c r="C22" s="40">
        <v>0.56999999999999995</v>
      </c>
      <c r="D22" s="40">
        <v>100</v>
      </c>
      <c r="E22" s="40">
        <v>10</v>
      </c>
      <c r="F22" s="40">
        <v>4</v>
      </c>
      <c r="G22" s="40">
        <v>100</v>
      </c>
      <c r="H22" s="40">
        <v>10</v>
      </c>
      <c r="I22" s="40">
        <v>0.34</v>
      </c>
      <c r="J22" s="40">
        <v>100</v>
      </c>
    </row>
    <row r="23" spans="1:10" x14ac:dyDescent="0.2">
      <c r="A23" s="40" t="s">
        <v>58</v>
      </c>
      <c r="B23" s="40">
        <v>10</v>
      </c>
      <c r="C23" s="40">
        <v>1.95</v>
      </c>
      <c r="D23" s="40">
        <v>100</v>
      </c>
      <c r="E23" s="40">
        <v>10</v>
      </c>
      <c r="F23" s="40">
        <v>9</v>
      </c>
      <c r="G23" s="40">
        <v>100</v>
      </c>
      <c r="H23" s="40">
        <v>10</v>
      </c>
      <c r="I23" s="40">
        <v>9</v>
      </c>
      <c r="J23" s="40">
        <v>100</v>
      </c>
    </row>
    <row r="24" spans="1:10" x14ac:dyDescent="0.2">
      <c r="A24" s="40" t="s">
        <v>59</v>
      </c>
      <c r="B24" s="40">
        <v>50</v>
      </c>
      <c r="C24" s="40">
        <v>1.4</v>
      </c>
      <c r="D24" s="40">
        <v>100</v>
      </c>
      <c r="E24" s="40">
        <v>50</v>
      </c>
      <c r="F24" s="40">
        <v>10</v>
      </c>
      <c r="G24" s="40">
        <v>100</v>
      </c>
      <c r="H24" s="40">
        <v>50</v>
      </c>
      <c r="I24" s="40">
        <v>10</v>
      </c>
      <c r="J24" s="40">
        <v>100</v>
      </c>
    </row>
    <row r="25" spans="1:10" x14ac:dyDescent="0.2">
      <c r="A25" s="40" t="s">
        <v>60</v>
      </c>
      <c r="B25" s="40">
        <v>5</v>
      </c>
      <c r="C25" s="40">
        <v>0.28000000000000003</v>
      </c>
      <c r="D25" s="40">
        <v>100</v>
      </c>
    </row>
    <row r="26" spans="1:10" x14ac:dyDescent="0.2">
      <c r="A26" s="40" t="s">
        <v>61</v>
      </c>
      <c r="B26" s="40">
        <v>50</v>
      </c>
      <c r="C26" s="40">
        <v>1.4</v>
      </c>
      <c r="D26" s="40">
        <v>100</v>
      </c>
      <c r="E26" s="40">
        <v>50</v>
      </c>
      <c r="F26" s="40">
        <v>10</v>
      </c>
      <c r="G26" s="40">
        <v>100</v>
      </c>
      <c r="H26" s="40">
        <v>50</v>
      </c>
      <c r="I26" s="40">
        <v>10</v>
      </c>
      <c r="J26" s="40">
        <v>100</v>
      </c>
    </row>
    <row r="27" spans="1:10" x14ac:dyDescent="0.2">
      <c r="A27" s="40" t="s">
        <v>62</v>
      </c>
      <c r="B27" s="40">
        <v>30</v>
      </c>
      <c r="C27" s="40">
        <v>1</v>
      </c>
      <c r="D27" s="40">
        <v>100</v>
      </c>
      <c r="E27" s="40">
        <v>10</v>
      </c>
      <c r="F27" s="40">
        <v>10</v>
      </c>
      <c r="G27" s="40">
        <v>100</v>
      </c>
      <c r="H27" s="40">
        <v>20</v>
      </c>
      <c r="I27" s="40">
        <v>10</v>
      </c>
      <c r="J27" s="40">
        <v>100</v>
      </c>
    </row>
  </sheetData>
  <sheetProtection algorithmName="SHA-512" hashValue="OqRqwPVqGJCq4YapqLmSJ+C+SEAoOgd+cpx4CoNIVzLALbtBi353BTJj27VjJeJ6d2hPQurxkzy2GXMU4B4uKw==" saltValue="WLQJ5i7aB2ZJ4r/WjgUMkg==" spinCount="100000" sheet="1" objects="1" scenarios="1"/>
  <mergeCells count="3">
    <mergeCell ref="B3:D3"/>
    <mergeCell ref="E3:G3"/>
    <mergeCell ref="H3:J3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5B08F-90FC-E049-B3F3-2CDC0730A256}">
  <dimension ref="A1:O49"/>
  <sheetViews>
    <sheetView zoomScaleNormal="100" workbookViewId="0">
      <selection activeCell="B35" sqref="B35"/>
    </sheetView>
  </sheetViews>
  <sheetFormatPr baseColWidth="10" defaultRowHeight="14" x14ac:dyDescent="0.15"/>
  <cols>
    <col min="1" max="1" width="18.5" style="2" customWidth="1"/>
    <col min="2" max="2" width="12.1640625" style="2" bestFit="1" customWidth="1"/>
    <col min="3" max="3" width="17.83203125" style="2" bestFit="1" customWidth="1"/>
    <col min="4" max="4" width="10.83203125" style="2"/>
    <col min="5" max="5" width="48.6640625" style="2" bestFit="1" customWidth="1"/>
    <col min="6" max="7" width="10.83203125" style="2"/>
    <col min="8" max="8" width="18.1640625" style="2" bestFit="1" customWidth="1"/>
    <col min="9" max="16384" width="10.83203125" style="2"/>
  </cols>
  <sheetData>
    <row r="1" spans="1:10" ht="20" x14ac:dyDescent="0.2">
      <c r="A1" s="48" t="s">
        <v>70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24" x14ac:dyDescent="0.3">
      <c r="A2" s="1"/>
      <c r="B2" s="1"/>
      <c r="C2" s="1"/>
      <c r="D2" s="1"/>
      <c r="E2" s="44" t="s">
        <v>40</v>
      </c>
      <c r="F2" s="1"/>
      <c r="G2" s="1"/>
      <c r="H2" s="1"/>
      <c r="I2" s="1"/>
      <c r="J2" s="1"/>
    </row>
    <row r="3" spans="1:10" ht="20" x14ac:dyDescent="0.2">
      <c r="A3" s="46" t="s">
        <v>71</v>
      </c>
      <c r="B3" s="46"/>
      <c r="C3" s="46"/>
      <c r="D3" s="42">
        <v>1</v>
      </c>
      <c r="E3" s="1"/>
      <c r="F3" s="1"/>
      <c r="G3" s="1"/>
      <c r="H3" s="1"/>
      <c r="I3" s="1"/>
      <c r="J3" s="1"/>
    </row>
    <row r="4" spans="1:10" ht="16" x14ac:dyDescent="0.2">
      <c r="A4" s="3" t="s">
        <v>1</v>
      </c>
      <c r="B4" s="4" t="s">
        <v>2</v>
      </c>
      <c r="H4" s="47" t="s">
        <v>69</v>
      </c>
      <c r="I4" s="47"/>
      <c r="J4" s="47"/>
    </row>
    <row r="5" spans="1:10" ht="16" x14ac:dyDescent="0.2">
      <c r="A5" s="2" t="s">
        <v>3</v>
      </c>
      <c r="B5" s="5">
        <v>7.5</v>
      </c>
      <c r="C5" s="47" t="s">
        <v>4</v>
      </c>
      <c r="D5" s="47"/>
      <c r="E5" s="47"/>
      <c r="H5" s="6" t="s">
        <v>5</v>
      </c>
      <c r="I5" s="6" t="s">
        <v>6</v>
      </c>
      <c r="J5" s="6" t="s">
        <v>7</v>
      </c>
    </row>
    <row r="6" spans="1:10" ht="16" x14ac:dyDescent="0.2">
      <c r="A6" s="2" t="s">
        <v>8</v>
      </c>
      <c r="B6" s="5" t="s">
        <v>9</v>
      </c>
      <c r="C6" s="49"/>
      <c r="D6" s="49"/>
      <c r="E6" s="49"/>
      <c r="H6" s="7">
        <f>VLOOKUP($E$2,BALLING[],2,FALSE)</f>
        <v>50</v>
      </c>
      <c r="I6" s="7">
        <f>VLOOKUP($E$2,BALLING[],3,FALSE)</f>
        <v>1.76</v>
      </c>
      <c r="J6" s="7">
        <f>VLOOKUP($E$2,BALLING[],4,FALSE)</f>
        <v>100</v>
      </c>
    </row>
    <row r="7" spans="1:10" x14ac:dyDescent="0.15">
      <c r="B7" s="5"/>
      <c r="J7" s="39"/>
    </row>
    <row r="8" spans="1:10" ht="15" thickBot="1" x14ac:dyDescent="0.2"/>
    <row r="9" spans="1:10" ht="16" x14ac:dyDescent="0.2">
      <c r="A9" s="3" t="s">
        <v>10</v>
      </c>
      <c r="B9" s="8"/>
      <c r="H9" s="50" t="s">
        <v>35</v>
      </c>
      <c r="I9" s="51"/>
    </row>
    <row r="10" spans="1:10" ht="16" x14ac:dyDescent="0.2">
      <c r="A10" s="47" t="s">
        <v>12</v>
      </c>
      <c r="B10" s="47"/>
      <c r="C10" s="47"/>
      <c r="D10" s="47"/>
      <c r="E10" s="47"/>
      <c r="H10" s="32" t="s">
        <v>36</v>
      </c>
      <c r="I10" s="33"/>
    </row>
    <row r="11" spans="1:10" ht="16" x14ac:dyDescent="0.2">
      <c r="B11" s="3" t="s">
        <v>13</v>
      </c>
      <c r="C11" s="3"/>
      <c r="D11" s="3" t="s">
        <v>14</v>
      </c>
      <c r="H11" s="32" t="s">
        <v>37</v>
      </c>
      <c r="I11" s="34">
        <v>24</v>
      </c>
    </row>
    <row r="12" spans="1:10" ht="17" thickBot="1" x14ac:dyDescent="0.25">
      <c r="A12" s="9" t="s">
        <v>15</v>
      </c>
      <c r="B12" s="10"/>
      <c r="C12" s="2" t="s">
        <v>16</v>
      </c>
      <c r="D12" s="11"/>
      <c r="E12" s="2" t="s">
        <v>17</v>
      </c>
      <c r="F12" s="30">
        <f>$D$13-$D$12</f>
        <v>0</v>
      </c>
      <c r="H12" s="35" t="s">
        <v>38</v>
      </c>
      <c r="I12" s="36">
        <f>I10/I11</f>
        <v>0</v>
      </c>
    </row>
    <row r="13" spans="1:10" ht="16" x14ac:dyDescent="0.2">
      <c r="A13" s="13" t="s">
        <v>18</v>
      </c>
      <c r="B13" s="10"/>
      <c r="C13" s="2" t="s">
        <v>16</v>
      </c>
      <c r="D13" s="11"/>
      <c r="E13" s="2" t="s">
        <v>19</v>
      </c>
      <c r="F13" s="30" t="e">
        <f>$F$12/$B$14</f>
        <v>#DIV/0!</v>
      </c>
      <c r="H13"/>
      <c r="I13"/>
    </row>
    <row r="14" spans="1:10" ht="15" x14ac:dyDescent="0.2">
      <c r="A14" s="2" t="s">
        <v>20</v>
      </c>
      <c r="B14" s="12">
        <f>B13-B12</f>
        <v>0</v>
      </c>
      <c r="C14" s="2" t="s">
        <v>21</v>
      </c>
      <c r="D14" s="14" t="e">
        <f>(C6-D13)/B14</f>
        <v>#DIV/0!</v>
      </c>
      <c r="F14" s="15"/>
      <c r="H14"/>
      <c r="I14"/>
    </row>
    <row r="15" spans="1:10" ht="15" x14ac:dyDescent="0.2">
      <c r="H15"/>
      <c r="I15"/>
    </row>
    <row r="16" spans="1:10" ht="15" x14ac:dyDescent="0.2">
      <c r="H16"/>
      <c r="I16"/>
    </row>
    <row r="17" spans="1:15" ht="18" x14ac:dyDescent="0.2">
      <c r="A17" s="16"/>
      <c r="B17" s="16"/>
      <c r="C17" s="16"/>
      <c r="D17" s="16"/>
      <c r="E17" s="16"/>
      <c r="F17" s="16"/>
      <c r="G17" s="16"/>
      <c r="H17"/>
      <c r="I17"/>
    </row>
    <row r="18" spans="1:15" ht="16" x14ac:dyDescent="0.2">
      <c r="A18" s="4"/>
      <c r="B18" s="4"/>
      <c r="C18" s="4"/>
      <c r="D18" s="4"/>
      <c r="E18" s="4"/>
      <c r="F18" s="4"/>
      <c r="G18" s="4"/>
      <c r="H18"/>
      <c r="I18"/>
    </row>
    <row r="19" spans="1:15" ht="15" x14ac:dyDescent="0.2">
      <c r="A19" s="5"/>
      <c r="B19" s="5"/>
      <c r="C19" s="5"/>
      <c r="D19" s="5"/>
      <c r="E19" s="5"/>
      <c r="F19" s="5"/>
      <c r="G19" s="5"/>
      <c r="H19"/>
      <c r="I19"/>
    </row>
    <row r="20" spans="1:15" ht="18" x14ac:dyDescent="0.2">
      <c r="A20" s="46" t="s">
        <v>22</v>
      </c>
      <c r="B20" s="46"/>
      <c r="C20" s="46"/>
      <c r="D20" s="46"/>
      <c r="E20" s="46"/>
      <c r="F20" s="46"/>
      <c r="G20" s="3"/>
      <c r="H20"/>
      <c r="I20"/>
    </row>
    <row r="21" spans="1:15" ht="16" x14ac:dyDescent="0.2">
      <c r="A21" s="47"/>
      <c r="B21" s="47"/>
      <c r="C21" s="47"/>
      <c r="D21" s="47"/>
      <c r="E21" s="47"/>
      <c r="F21" s="47"/>
      <c r="H21"/>
      <c r="I21"/>
    </row>
    <row r="22" spans="1:15" ht="15" x14ac:dyDescent="0.2">
      <c r="A22" s="5" t="s">
        <v>5</v>
      </c>
      <c r="B22" s="5" t="s">
        <v>23</v>
      </c>
      <c r="C22" s="5" t="s">
        <v>7</v>
      </c>
      <c r="D22" s="5" t="s">
        <v>10</v>
      </c>
      <c r="E22" s="5" t="s">
        <v>24</v>
      </c>
      <c r="F22" s="5" t="s">
        <v>25</v>
      </c>
      <c r="H22"/>
      <c r="I22"/>
    </row>
    <row r="23" spans="1:15" ht="16" x14ac:dyDescent="0.2">
      <c r="A23" s="2">
        <v>10</v>
      </c>
      <c r="B23" s="2">
        <f>$I$6*D3</f>
        <v>1.76</v>
      </c>
      <c r="C23" s="2">
        <v>100</v>
      </c>
      <c r="D23" s="2">
        <f>B9</f>
        <v>0</v>
      </c>
      <c r="E23" s="17" t="e">
        <f>D14</f>
        <v>#DIV/0!</v>
      </c>
      <c r="F23" s="18" t="e">
        <f>((A23/B23)/C23)*E23*D23</f>
        <v>#DIV/0!</v>
      </c>
      <c r="G23" s="3"/>
      <c r="H23"/>
      <c r="I23"/>
    </row>
    <row r="24" spans="1:15" ht="15" x14ac:dyDescent="0.2">
      <c r="A24" s="5"/>
      <c r="B24" s="5"/>
      <c r="C24" s="5"/>
      <c r="D24" s="5"/>
      <c r="E24" s="5"/>
      <c r="F24" s="5"/>
      <c r="G24" s="5"/>
      <c r="H24"/>
      <c r="I24"/>
    </row>
    <row r="25" spans="1:15" ht="18" x14ac:dyDescent="0.2">
      <c r="A25" s="46" t="s">
        <v>26</v>
      </c>
      <c r="B25" s="46"/>
      <c r="C25" s="16"/>
      <c r="D25" s="16"/>
      <c r="E25" s="16" t="s">
        <v>27</v>
      </c>
      <c r="F25" s="16"/>
      <c r="G25" s="16"/>
      <c r="H25"/>
      <c r="I25"/>
    </row>
    <row r="26" spans="1:15" ht="16" x14ac:dyDescent="0.2">
      <c r="A26" s="4"/>
      <c r="B26" s="4"/>
      <c r="C26" s="4"/>
      <c r="D26" s="4"/>
      <c r="E26" s="4"/>
      <c r="F26" s="4"/>
      <c r="G26" s="4"/>
      <c r="H26"/>
      <c r="I26"/>
    </row>
    <row r="27" spans="1:15" ht="19" x14ac:dyDescent="0.25">
      <c r="A27" s="5" t="s">
        <v>5</v>
      </c>
      <c r="B27" s="5" t="s">
        <v>5</v>
      </c>
      <c r="C27" s="5" t="s">
        <v>28</v>
      </c>
      <c r="D27" s="5"/>
      <c r="E27" s="5" t="s">
        <v>5</v>
      </c>
      <c r="F27" s="5" t="s">
        <v>28</v>
      </c>
      <c r="G27" s="5"/>
      <c r="H27" s="37"/>
      <c r="I27" s="37"/>
      <c r="J27" s="16"/>
      <c r="K27" s="16"/>
      <c r="L27" s="16"/>
      <c r="M27" s="16"/>
      <c r="N27" s="16"/>
      <c r="O27" s="16"/>
    </row>
    <row r="28" spans="1:15" ht="16" x14ac:dyDescent="0.2">
      <c r="A28" s="19" t="s">
        <v>29</v>
      </c>
      <c r="B28" s="31"/>
      <c r="C28" s="17"/>
      <c r="E28" s="14">
        <f>$I$10</f>
        <v>0</v>
      </c>
      <c r="F28" s="17" t="e">
        <f>(E28/$D$23)*($C$23*$B$23)/$A$23</f>
        <v>#DIV/0!</v>
      </c>
      <c r="G28" s="3"/>
      <c r="H28"/>
      <c r="I28"/>
    </row>
    <row r="29" spans="1:15" ht="15" x14ac:dyDescent="0.2">
      <c r="A29" s="2" t="s">
        <v>30</v>
      </c>
      <c r="B29" s="14" t="e">
        <f>$F$23</f>
        <v>#DIV/0!</v>
      </c>
      <c r="C29" s="17" t="e">
        <f>(B29/$D$23)*($C$23*$B$23)/$A$23</f>
        <v>#DIV/0!</v>
      </c>
      <c r="H29"/>
      <c r="I29"/>
    </row>
    <row r="30" spans="1:15" ht="18" x14ac:dyDescent="0.2">
      <c r="A30" s="20" t="s">
        <v>31</v>
      </c>
      <c r="B30" s="21" t="e">
        <f>SUM(B28:B29)</f>
        <v>#DIV/0!</v>
      </c>
      <c r="C30" s="17" t="e">
        <f>(B30/$D$23)*($C$23*$B$23)/$A$23</f>
        <v>#DIV/0!</v>
      </c>
      <c r="D30" s="5"/>
      <c r="E30" s="16" t="s">
        <v>32</v>
      </c>
      <c r="F30" s="5"/>
      <c r="H30"/>
      <c r="I30"/>
    </row>
    <row r="31" spans="1:15" ht="16" x14ac:dyDescent="0.2">
      <c r="A31" s="2" t="s">
        <v>33</v>
      </c>
      <c r="B31" s="17" t="e">
        <f>E28-B30</f>
        <v>#DIV/0!</v>
      </c>
      <c r="E31" s="5" t="s">
        <v>11</v>
      </c>
      <c r="F31" s="3"/>
      <c r="G31" s="3"/>
      <c r="H31"/>
      <c r="I31"/>
    </row>
    <row r="32" spans="1:15" ht="15" x14ac:dyDescent="0.2">
      <c r="A32" s="20"/>
      <c r="B32" s="22"/>
      <c r="C32" s="17"/>
      <c r="D32" s="5"/>
      <c r="E32" s="30">
        <f>$E$28/(($C$23/$B$23)/$A$23)</f>
        <v>0</v>
      </c>
      <c r="F32" s="5"/>
      <c r="G32" s="5"/>
      <c r="H32"/>
      <c r="I32"/>
    </row>
    <row r="33" spans="1:15" ht="19" x14ac:dyDescent="0.25">
      <c r="B33" s="19"/>
      <c r="F33" s="3"/>
      <c r="G33" s="3"/>
      <c r="H33" s="37"/>
      <c r="I33" s="37"/>
      <c r="J33" s="16"/>
      <c r="K33" s="16"/>
      <c r="L33" s="16"/>
      <c r="M33" s="16"/>
      <c r="N33" s="16"/>
      <c r="O33" s="16"/>
    </row>
    <row r="34" spans="1:15" ht="15" x14ac:dyDescent="0.2">
      <c r="E34" s="23"/>
      <c r="F34" s="23"/>
      <c r="H34"/>
      <c r="I34"/>
    </row>
    <row r="35" spans="1:15" ht="18" x14ac:dyDescent="0.2">
      <c r="A35" s="24"/>
      <c r="B35" s="24"/>
      <c r="C35" s="24"/>
      <c r="D35" s="24"/>
      <c r="E35" s="24"/>
      <c r="F35" s="24"/>
      <c r="G35" s="16"/>
      <c r="H35"/>
      <c r="I35"/>
    </row>
    <row r="36" spans="1:15" ht="16" x14ac:dyDescent="0.2">
      <c r="A36" s="25"/>
      <c r="B36" s="25"/>
      <c r="C36" s="25"/>
      <c r="D36" s="25"/>
      <c r="E36" s="25"/>
      <c r="F36" s="25"/>
      <c r="G36" s="4"/>
      <c r="H36"/>
      <c r="I36"/>
    </row>
    <row r="37" spans="1:15" ht="15" x14ac:dyDescent="0.2">
      <c r="A37" s="26"/>
      <c r="B37" s="26"/>
      <c r="C37" s="26"/>
      <c r="D37" s="26"/>
      <c r="E37" s="26"/>
      <c r="F37" s="26"/>
      <c r="G37" s="5"/>
      <c r="H37"/>
      <c r="I37"/>
    </row>
    <row r="38" spans="1:15" ht="15" x14ac:dyDescent="0.2">
      <c r="A38" s="27"/>
      <c r="B38" s="23"/>
      <c r="C38" s="23"/>
      <c r="D38" s="23"/>
      <c r="E38" s="27"/>
      <c r="F38" s="23"/>
      <c r="H38"/>
      <c r="I38"/>
    </row>
    <row r="39" spans="1:15" ht="15" x14ac:dyDescent="0.2">
      <c r="A39" s="23"/>
      <c r="B39" s="23"/>
      <c r="C39" s="23"/>
      <c r="D39" s="23"/>
      <c r="E39" s="23"/>
      <c r="F39" s="23"/>
      <c r="H39"/>
      <c r="I39"/>
    </row>
    <row r="40" spans="1:15" ht="15" x14ac:dyDescent="0.2">
      <c r="A40" s="23"/>
      <c r="B40" s="23"/>
      <c r="C40" s="23"/>
      <c r="D40" s="23"/>
      <c r="E40" s="23"/>
      <c r="F40" s="23"/>
      <c r="H40"/>
      <c r="I40"/>
    </row>
    <row r="41" spans="1:15" ht="15" x14ac:dyDescent="0.2">
      <c r="A41" s="23"/>
      <c r="B41" s="23"/>
      <c r="C41" s="23"/>
      <c r="D41" s="23"/>
      <c r="E41" s="23"/>
      <c r="F41" s="23"/>
      <c r="H41"/>
      <c r="I41"/>
    </row>
    <row r="42" spans="1:15" ht="15" x14ac:dyDescent="0.2">
      <c r="A42" s="23"/>
      <c r="B42" s="23"/>
      <c r="C42" s="23"/>
      <c r="D42" s="23"/>
      <c r="E42" s="23"/>
      <c r="F42" s="23"/>
      <c r="H42"/>
      <c r="I42"/>
    </row>
    <row r="43" spans="1:15" ht="15" x14ac:dyDescent="0.2">
      <c r="A43" s="23"/>
      <c r="B43" s="23"/>
      <c r="C43" s="23"/>
      <c r="D43" s="23"/>
      <c r="E43" s="23"/>
      <c r="F43" s="23"/>
      <c r="H43"/>
      <c r="I43"/>
    </row>
    <row r="44" spans="1:15" ht="15" x14ac:dyDescent="0.2">
      <c r="A44" s="23"/>
      <c r="B44" s="23"/>
      <c r="C44" s="23"/>
      <c r="D44" s="23"/>
      <c r="E44" s="23"/>
      <c r="F44" s="23"/>
      <c r="H44"/>
      <c r="I44"/>
    </row>
    <row r="45" spans="1:15" x14ac:dyDescent="0.15">
      <c r="A45" s="23"/>
      <c r="B45" s="23"/>
      <c r="C45" s="23"/>
      <c r="D45" s="23"/>
      <c r="E45" s="23"/>
      <c r="F45" s="23"/>
    </row>
    <row r="46" spans="1:15" x14ac:dyDescent="0.15">
      <c r="A46" s="23"/>
      <c r="B46" s="23"/>
      <c r="C46" s="23"/>
      <c r="D46" s="23"/>
      <c r="E46" s="23"/>
      <c r="F46" s="23"/>
    </row>
    <row r="47" spans="1:15" x14ac:dyDescent="0.15">
      <c r="A47" s="23"/>
      <c r="B47" s="23"/>
      <c r="C47" s="23"/>
      <c r="D47" s="23"/>
      <c r="E47" s="23"/>
      <c r="F47" s="23"/>
    </row>
    <row r="48" spans="1:15" x14ac:dyDescent="0.15">
      <c r="A48" s="23"/>
      <c r="B48" s="23"/>
      <c r="C48" s="23"/>
      <c r="D48" s="23"/>
      <c r="E48" s="23"/>
      <c r="F48" s="23"/>
    </row>
    <row r="49" spans="5:6" x14ac:dyDescent="0.15">
      <c r="E49" s="23"/>
      <c r="F49" s="23"/>
    </row>
  </sheetData>
  <sheetProtection algorithmName="SHA-512" hashValue="dju3IlZ1l6jEfFnFA9Qcxvqn5YZCNNgydf9aCXYewr/KFOQN4cX4ZQ14Auw0EeDnCaC5zV6YrXgj+BUn8MpxGQ==" saltValue="9hH5KfLKApgq3GawYbaT4g==" spinCount="100000" sheet="1" objects="1" scenarios="1"/>
  <mergeCells count="10">
    <mergeCell ref="A20:F20"/>
    <mergeCell ref="A21:F21"/>
    <mergeCell ref="A25:B25"/>
    <mergeCell ref="A1:J1"/>
    <mergeCell ref="H4:J4"/>
    <mergeCell ref="C5:E5"/>
    <mergeCell ref="C6:E6"/>
    <mergeCell ref="H9:I9"/>
    <mergeCell ref="A10:E10"/>
    <mergeCell ref="A3:C3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300EDC4-F5E8-6746-9019-93B50D4A6EA9}">
          <x14:formula1>
            <xm:f>DATABASE!$A$5:$A$27</xm:f>
          </x14:formula1>
          <xm:sqref>E2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CFA80-8F97-F547-8D5E-CF4479E2C308}">
  <dimension ref="A1:O49"/>
  <sheetViews>
    <sheetView zoomScaleNormal="100" workbookViewId="0">
      <selection activeCell="A36" sqref="A36"/>
    </sheetView>
  </sheetViews>
  <sheetFormatPr baseColWidth="10" defaultRowHeight="14" x14ac:dyDescent="0.15"/>
  <cols>
    <col min="1" max="1" width="18.5" style="2" customWidth="1"/>
    <col min="2" max="2" width="12.1640625" style="2" bestFit="1" customWidth="1"/>
    <col min="3" max="3" width="17.83203125" style="2" bestFit="1" customWidth="1"/>
    <col min="4" max="4" width="10.83203125" style="2"/>
    <col min="5" max="5" width="48.6640625" style="2" bestFit="1" customWidth="1"/>
    <col min="6" max="7" width="10.83203125" style="2"/>
    <col min="8" max="8" width="18.1640625" style="2" bestFit="1" customWidth="1"/>
    <col min="9" max="16384" width="10.83203125" style="2"/>
  </cols>
  <sheetData>
    <row r="1" spans="1:10" ht="30" x14ac:dyDescent="0.3">
      <c r="A1" s="52" t="s">
        <v>72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4" x14ac:dyDescent="0.3">
      <c r="A2" s="1"/>
      <c r="B2" s="1"/>
      <c r="C2" s="1"/>
      <c r="D2" s="1"/>
      <c r="E2" s="44" t="s">
        <v>40</v>
      </c>
      <c r="F2" s="1"/>
      <c r="G2" s="1"/>
      <c r="H2" s="1"/>
      <c r="I2" s="1"/>
      <c r="J2" s="1"/>
    </row>
    <row r="3" spans="1:10" ht="20" x14ac:dyDescent="0.2">
      <c r="A3" s="46" t="s">
        <v>71</v>
      </c>
      <c r="B3" s="46"/>
      <c r="C3" s="46"/>
      <c r="D3" s="42">
        <v>1</v>
      </c>
      <c r="E3" s="1"/>
      <c r="F3" s="1"/>
      <c r="G3" s="1"/>
      <c r="H3" s="1"/>
      <c r="I3" s="1"/>
      <c r="J3" s="1"/>
    </row>
    <row r="4" spans="1:10" ht="16" x14ac:dyDescent="0.2">
      <c r="A4" s="3" t="s">
        <v>1</v>
      </c>
      <c r="B4" s="4" t="s">
        <v>2</v>
      </c>
      <c r="H4" s="47" t="s">
        <v>69</v>
      </c>
      <c r="I4" s="47"/>
      <c r="J4" s="47"/>
    </row>
    <row r="5" spans="1:10" ht="16" x14ac:dyDescent="0.2">
      <c r="A5" s="2" t="s">
        <v>3</v>
      </c>
      <c r="B5" s="5">
        <v>400</v>
      </c>
      <c r="C5" s="47" t="s">
        <v>4</v>
      </c>
      <c r="D5" s="47"/>
      <c r="E5" s="47"/>
      <c r="H5" s="6" t="s">
        <v>5</v>
      </c>
      <c r="I5" s="6" t="s">
        <v>6</v>
      </c>
      <c r="J5" s="6" t="s">
        <v>7</v>
      </c>
    </row>
    <row r="6" spans="1:10" ht="16" x14ac:dyDescent="0.2">
      <c r="A6" s="2" t="s">
        <v>8</v>
      </c>
      <c r="B6" s="5" t="s">
        <v>74</v>
      </c>
      <c r="C6" s="49"/>
      <c r="D6" s="49"/>
      <c r="E6" s="49"/>
      <c r="H6" s="7">
        <f>VLOOKUP($E$2,BALLING[],5,FALSE)</f>
        <v>50</v>
      </c>
      <c r="I6" s="7">
        <f>VLOOKUP($E$2,BALLING[],6,FALSE)</f>
        <v>9</v>
      </c>
      <c r="J6" s="7">
        <f>VLOOKUP($E$2,BALLING[],7,FALSE)</f>
        <v>100</v>
      </c>
    </row>
    <row r="7" spans="1:10" x14ac:dyDescent="0.15">
      <c r="B7" s="5"/>
      <c r="J7" s="39"/>
    </row>
    <row r="8" spans="1:10" ht="15" thickBot="1" x14ac:dyDescent="0.2"/>
    <row r="9" spans="1:10" ht="16" x14ac:dyDescent="0.2">
      <c r="A9" s="3" t="s">
        <v>10</v>
      </c>
      <c r="B9" s="8"/>
      <c r="H9" s="50" t="s">
        <v>35</v>
      </c>
      <c r="I9" s="51"/>
    </row>
    <row r="10" spans="1:10" ht="16" x14ac:dyDescent="0.2">
      <c r="A10" s="47" t="s">
        <v>12</v>
      </c>
      <c r="B10" s="47"/>
      <c r="C10" s="47"/>
      <c r="D10" s="47"/>
      <c r="E10" s="47"/>
      <c r="H10" s="32" t="s">
        <v>36</v>
      </c>
      <c r="I10" s="33"/>
    </row>
    <row r="11" spans="1:10" ht="16" x14ac:dyDescent="0.2">
      <c r="B11" s="3" t="s">
        <v>13</v>
      </c>
      <c r="C11" s="3"/>
      <c r="D11" s="3" t="s">
        <v>14</v>
      </c>
      <c r="H11" s="32" t="s">
        <v>37</v>
      </c>
      <c r="I11" s="34"/>
    </row>
    <row r="12" spans="1:10" ht="17" thickBot="1" x14ac:dyDescent="0.25">
      <c r="A12" s="9" t="s">
        <v>15</v>
      </c>
      <c r="B12" s="10"/>
      <c r="C12" s="2" t="s">
        <v>16</v>
      </c>
      <c r="D12" s="28"/>
      <c r="E12" s="2" t="s">
        <v>17</v>
      </c>
      <c r="F12" s="30">
        <f>$D$13-$D$12</f>
        <v>0</v>
      </c>
      <c r="H12" s="35" t="s">
        <v>38</v>
      </c>
      <c r="I12" s="36" t="e">
        <f>I10/I11</f>
        <v>#DIV/0!</v>
      </c>
    </row>
    <row r="13" spans="1:10" ht="16" x14ac:dyDescent="0.2">
      <c r="A13" s="13" t="s">
        <v>18</v>
      </c>
      <c r="B13" s="10"/>
      <c r="C13" s="2" t="s">
        <v>16</v>
      </c>
      <c r="D13" s="28"/>
      <c r="E13" s="2" t="s">
        <v>19</v>
      </c>
      <c r="F13" s="30" t="e">
        <f>$F$12/$B$14</f>
        <v>#DIV/0!</v>
      </c>
      <c r="H13"/>
      <c r="I13"/>
    </row>
    <row r="14" spans="1:10" ht="15" x14ac:dyDescent="0.2">
      <c r="A14" s="2" t="s">
        <v>20</v>
      </c>
      <c r="B14" s="12">
        <f>B13-B12</f>
        <v>0</v>
      </c>
      <c r="C14" s="2" t="s">
        <v>21</v>
      </c>
      <c r="D14" s="14" t="e">
        <f>(C6-D13)/B14</f>
        <v>#DIV/0!</v>
      </c>
      <c r="F14" s="15"/>
      <c r="H14"/>
      <c r="I14"/>
    </row>
    <row r="15" spans="1:10" ht="15" x14ac:dyDescent="0.2">
      <c r="H15"/>
      <c r="I15"/>
    </row>
    <row r="16" spans="1:10" ht="15" x14ac:dyDescent="0.2">
      <c r="H16"/>
      <c r="I16"/>
    </row>
    <row r="17" spans="1:15" ht="18" x14ac:dyDescent="0.2">
      <c r="A17" s="16"/>
      <c r="B17" s="16"/>
      <c r="C17" s="16"/>
      <c r="D17" s="16"/>
      <c r="E17" s="16"/>
      <c r="F17" s="16"/>
      <c r="G17" s="16"/>
      <c r="H17"/>
      <c r="I17"/>
    </row>
    <row r="18" spans="1:15" ht="16" x14ac:dyDescent="0.2">
      <c r="A18" s="4"/>
      <c r="B18" s="4"/>
      <c r="C18" s="4"/>
      <c r="D18" s="4"/>
      <c r="E18" s="4"/>
      <c r="F18" s="4"/>
      <c r="G18" s="4"/>
      <c r="H18"/>
      <c r="I18"/>
    </row>
    <row r="19" spans="1:15" ht="15" x14ac:dyDescent="0.2">
      <c r="A19" s="5"/>
      <c r="B19" s="5"/>
      <c r="C19" s="5"/>
      <c r="D19" s="5"/>
      <c r="E19" s="5"/>
      <c r="F19" s="5"/>
      <c r="G19" s="5"/>
      <c r="H19"/>
      <c r="I19"/>
    </row>
    <row r="20" spans="1:15" ht="18" x14ac:dyDescent="0.2">
      <c r="A20" s="46" t="s">
        <v>22</v>
      </c>
      <c r="B20" s="46"/>
      <c r="C20" s="46"/>
      <c r="D20" s="46"/>
      <c r="E20" s="46"/>
      <c r="F20" s="46"/>
      <c r="G20" s="3"/>
      <c r="H20"/>
      <c r="I20"/>
    </row>
    <row r="21" spans="1:15" ht="16" x14ac:dyDescent="0.2">
      <c r="A21" s="47"/>
      <c r="B21" s="47"/>
      <c r="C21" s="47"/>
      <c r="D21" s="47"/>
      <c r="E21" s="47"/>
      <c r="F21" s="47"/>
      <c r="H21"/>
      <c r="I21"/>
    </row>
    <row r="22" spans="1:15" ht="15" x14ac:dyDescent="0.2">
      <c r="A22" s="5" t="s">
        <v>5</v>
      </c>
      <c r="B22" s="5" t="s">
        <v>23</v>
      </c>
      <c r="C22" s="5" t="s">
        <v>7</v>
      </c>
      <c r="D22" s="5" t="s">
        <v>10</v>
      </c>
      <c r="E22" s="5" t="s">
        <v>24</v>
      </c>
      <c r="F22" s="5" t="s">
        <v>25</v>
      </c>
      <c r="H22"/>
      <c r="I22"/>
    </row>
    <row r="23" spans="1:15" ht="16" x14ac:dyDescent="0.2">
      <c r="A23" s="2">
        <v>10</v>
      </c>
      <c r="B23" s="2">
        <f>$I$6*D3</f>
        <v>9</v>
      </c>
      <c r="C23" s="2">
        <v>100</v>
      </c>
      <c r="D23" s="2">
        <f>B9</f>
        <v>0</v>
      </c>
      <c r="E23" s="17" t="e">
        <f>D14</f>
        <v>#DIV/0!</v>
      </c>
      <c r="F23" s="18" t="e">
        <f>((A23/B23)/C23)*E23*D23</f>
        <v>#DIV/0!</v>
      </c>
      <c r="G23" s="3"/>
      <c r="H23"/>
      <c r="I23"/>
    </row>
    <row r="24" spans="1:15" ht="15" x14ac:dyDescent="0.2">
      <c r="A24" s="5"/>
      <c r="B24" s="5"/>
      <c r="C24" s="5"/>
      <c r="D24" s="5"/>
      <c r="E24" s="5"/>
      <c r="F24" s="5"/>
      <c r="G24" s="5"/>
      <c r="H24"/>
      <c r="I24"/>
    </row>
    <row r="25" spans="1:15" ht="18" x14ac:dyDescent="0.2">
      <c r="A25" s="46" t="s">
        <v>26</v>
      </c>
      <c r="B25" s="46"/>
      <c r="C25" s="16"/>
      <c r="D25" s="16"/>
      <c r="E25" s="16" t="s">
        <v>27</v>
      </c>
      <c r="F25" s="16"/>
      <c r="G25" s="16"/>
      <c r="H25"/>
      <c r="I25"/>
    </row>
    <row r="26" spans="1:15" ht="16" x14ac:dyDescent="0.2">
      <c r="A26" s="4"/>
      <c r="B26" s="4"/>
      <c r="C26" s="4"/>
      <c r="D26" s="4"/>
      <c r="E26" s="4"/>
      <c r="F26" s="4"/>
      <c r="G26" s="4"/>
      <c r="H26"/>
      <c r="I26"/>
    </row>
    <row r="27" spans="1:15" ht="19" x14ac:dyDescent="0.25">
      <c r="A27" s="5" t="s">
        <v>5</v>
      </c>
      <c r="B27" s="5" t="s">
        <v>5</v>
      </c>
      <c r="C27" s="5" t="s">
        <v>28</v>
      </c>
      <c r="D27" s="5"/>
      <c r="E27" s="5" t="s">
        <v>5</v>
      </c>
      <c r="F27" s="5" t="s">
        <v>28</v>
      </c>
      <c r="G27" s="5"/>
      <c r="H27" s="37"/>
      <c r="I27" s="37"/>
      <c r="J27" s="16"/>
      <c r="K27" s="16"/>
      <c r="L27" s="16"/>
      <c r="M27" s="16"/>
      <c r="N27" s="16"/>
      <c r="O27" s="16"/>
    </row>
    <row r="28" spans="1:15" ht="16" x14ac:dyDescent="0.2">
      <c r="A28" s="19" t="s">
        <v>29</v>
      </c>
      <c r="B28" s="31"/>
      <c r="C28" s="17"/>
      <c r="E28" s="14">
        <f>$I$10</f>
        <v>0</v>
      </c>
      <c r="F28" s="17" t="e">
        <f>(E28/$D$23)*($C$23*$B$23)/$A$23</f>
        <v>#DIV/0!</v>
      </c>
      <c r="G28" s="3"/>
      <c r="H28"/>
      <c r="I28"/>
    </row>
    <row r="29" spans="1:15" ht="15" x14ac:dyDescent="0.2">
      <c r="A29" s="2" t="s">
        <v>30</v>
      </c>
      <c r="B29" s="14" t="e">
        <f>$F$23</f>
        <v>#DIV/0!</v>
      </c>
      <c r="C29" s="17" t="e">
        <f>(B29/$D$23)*($C$23*$B$23)/$A$23</f>
        <v>#DIV/0!</v>
      </c>
      <c r="H29"/>
      <c r="I29"/>
    </row>
    <row r="30" spans="1:15" ht="18" x14ac:dyDescent="0.2">
      <c r="A30" s="20" t="s">
        <v>31</v>
      </c>
      <c r="B30" s="21" t="e">
        <f>SUM(B28:B29)</f>
        <v>#DIV/0!</v>
      </c>
      <c r="C30" s="17" t="e">
        <f>(B30/$D$23)*($C$23*$B$23)/$A$23</f>
        <v>#DIV/0!</v>
      </c>
      <c r="D30" s="5"/>
      <c r="E30" s="16" t="s">
        <v>32</v>
      </c>
      <c r="F30" s="5"/>
      <c r="H30"/>
      <c r="I30"/>
    </row>
    <row r="31" spans="1:15" ht="16" x14ac:dyDescent="0.2">
      <c r="A31" s="2" t="s">
        <v>33</v>
      </c>
      <c r="B31" s="17" t="e">
        <f>E28-B30</f>
        <v>#DIV/0!</v>
      </c>
      <c r="E31" s="5" t="s">
        <v>11</v>
      </c>
      <c r="F31" s="3"/>
      <c r="G31" s="3"/>
      <c r="H31"/>
      <c r="I31"/>
    </row>
    <row r="32" spans="1:15" ht="15" x14ac:dyDescent="0.2">
      <c r="A32" s="20"/>
      <c r="B32" s="22"/>
      <c r="C32" s="17"/>
      <c r="D32" s="5"/>
      <c r="E32" s="30">
        <f>$E$28/(($C$23/$B$23)/$A$23)</f>
        <v>0</v>
      </c>
      <c r="F32" s="5"/>
      <c r="G32" s="5"/>
      <c r="H32"/>
      <c r="I32"/>
    </row>
    <row r="33" spans="1:15" ht="19" x14ac:dyDescent="0.25">
      <c r="B33" s="19"/>
      <c r="F33" s="3"/>
      <c r="G33" s="3"/>
      <c r="H33" s="37"/>
      <c r="I33" s="37"/>
      <c r="J33" s="16"/>
      <c r="K33" s="16"/>
      <c r="L33" s="16"/>
      <c r="M33" s="16"/>
      <c r="N33" s="16"/>
      <c r="O33" s="16"/>
    </row>
    <row r="34" spans="1:15" ht="15" x14ac:dyDescent="0.2">
      <c r="E34" s="23"/>
      <c r="F34" s="23"/>
      <c r="H34"/>
      <c r="I34"/>
    </row>
    <row r="35" spans="1:15" ht="18" x14ac:dyDescent="0.2">
      <c r="A35" s="24"/>
      <c r="B35" s="24"/>
      <c r="C35" s="24"/>
      <c r="D35" s="24"/>
      <c r="E35" s="24"/>
      <c r="F35" s="24"/>
      <c r="G35" s="16"/>
      <c r="H35"/>
      <c r="I35"/>
    </row>
    <row r="36" spans="1:15" ht="16" x14ac:dyDescent="0.2">
      <c r="A36" s="25"/>
      <c r="B36" s="25"/>
      <c r="C36" s="25"/>
      <c r="D36" s="25"/>
      <c r="E36" s="25"/>
      <c r="F36" s="25"/>
      <c r="G36" s="4"/>
      <c r="H36"/>
      <c r="I36"/>
    </row>
    <row r="37" spans="1:15" ht="15" x14ac:dyDescent="0.2">
      <c r="A37" s="26"/>
      <c r="B37" s="26"/>
      <c r="C37" s="26"/>
      <c r="D37" s="26"/>
      <c r="E37" s="26"/>
      <c r="F37" s="26"/>
      <c r="G37" s="5"/>
      <c r="H37"/>
      <c r="I37"/>
    </row>
    <row r="38" spans="1:15" ht="15" x14ac:dyDescent="0.2">
      <c r="A38" s="27"/>
      <c r="B38" s="23"/>
      <c r="C38" s="23"/>
      <c r="D38" s="23"/>
      <c r="E38" s="27"/>
      <c r="F38" s="23"/>
      <c r="H38"/>
      <c r="I38"/>
    </row>
    <row r="39" spans="1:15" ht="15" x14ac:dyDescent="0.2">
      <c r="A39" s="23"/>
      <c r="B39" s="23"/>
      <c r="C39" s="23"/>
      <c r="D39" s="23"/>
      <c r="E39" s="23"/>
      <c r="F39" s="23"/>
      <c r="H39"/>
      <c r="I39"/>
    </row>
    <row r="40" spans="1:15" ht="15" x14ac:dyDescent="0.2">
      <c r="A40" s="23"/>
      <c r="B40" s="23"/>
      <c r="C40" s="23"/>
      <c r="D40" s="23"/>
      <c r="E40" s="23"/>
      <c r="F40" s="23"/>
      <c r="H40"/>
      <c r="I40"/>
    </row>
    <row r="41" spans="1:15" ht="15" x14ac:dyDescent="0.2">
      <c r="A41" s="23"/>
      <c r="B41" s="23"/>
      <c r="C41" s="23"/>
      <c r="D41" s="23"/>
      <c r="E41" s="23"/>
      <c r="F41" s="23"/>
      <c r="H41"/>
      <c r="I41"/>
    </row>
    <row r="42" spans="1:15" ht="15" x14ac:dyDescent="0.2">
      <c r="A42" s="23"/>
      <c r="B42" s="23"/>
      <c r="C42" s="23"/>
      <c r="D42" s="23"/>
      <c r="E42" s="23"/>
      <c r="F42" s="23"/>
      <c r="H42"/>
      <c r="I42"/>
    </row>
    <row r="43" spans="1:15" ht="15" x14ac:dyDescent="0.2">
      <c r="A43" s="23"/>
      <c r="B43" s="23"/>
      <c r="C43" s="23"/>
      <c r="D43" s="23"/>
      <c r="E43" s="23"/>
      <c r="F43" s="23"/>
      <c r="H43"/>
      <c r="I43"/>
    </row>
    <row r="44" spans="1:15" ht="15" x14ac:dyDescent="0.2">
      <c r="A44" s="23"/>
      <c r="B44" s="23"/>
      <c r="C44" s="23"/>
      <c r="D44" s="23"/>
      <c r="E44" s="23"/>
      <c r="F44" s="23"/>
      <c r="H44"/>
      <c r="I44"/>
    </row>
    <row r="45" spans="1:15" x14ac:dyDescent="0.15">
      <c r="A45" s="23"/>
      <c r="B45" s="23"/>
      <c r="C45" s="23"/>
      <c r="D45" s="23"/>
      <c r="E45" s="23"/>
      <c r="F45" s="23"/>
    </row>
    <row r="46" spans="1:15" x14ac:dyDescent="0.15">
      <c r="A46" s="23"/>
      <c r="B46" s="23"/>
      <c r="C46" s="23"/>
      <c r="D46" s="23"/>
      <c r="E46" s="23"/>
      <c r="F46" s="23"/>
    </row>
    <row r="47" spans="1:15" x14ac:dyDescent="0.15">
      <c r="A47" s="23"/>
      <c r="B47" s="23"/>
      <c r="C47" s="23"/>
      <c r="D47" s="23"/>
      <c r="E47" s="23"/>
      <c r="F47" s="23"/>
    </row>
    <row r="48" spans="1:15" x14ac:dyDescent="0.15">
      <c r="A48" s="23"/>
      <c r="B48" s="23"/>
      <c r="C48" s="23"/>
      <c r="D48" s="23"/>
      <c r="E48" s="23"/>
      <c r="F48" s="23"/>
    </row>
    <row r="49" spans="5:6" x14ac:dyDescent="0.15">
      <c r="E49" s="23"/>
      <c r="F49" s="23"/>
    </row>
  </sheetData>
  <sheetProtection algorithmName="SHA-512" hashValue="p7M2VNzGY5Qr2Efe5oOGmLbWiSdOpiF2tSkGcpiXMgchfBtceKvelcS9Pu/vstdKxnbUddHsIrT/UPCU/V53DA==" saltValue="EsjUV3upq21P9unTQp5r/w==" spinCount="100000" sheet="1" objects="1" scenarios="1"/>
  <mergeCells count="10">
    <mergeCell ref="A10:E10"/>
    <mergeCell ref="A20:F20"/>
    <mergeCell ref="A21:F21"/>
    <mergeCell ref="A25:B25"/>
    <mergeCell ref="A1:J1"/>
    <mergeCell ref="A3:C3"/>
    <mergeCell ref="H4:J4"/>
    <mergeCell ref="C5:E5"/>
    <mergeCell ref="C6:E6"/>
    <mergeCell ref="H9:I9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BFE63BF-FFAB-B54C-822A-C2736E22B369}">
          <x14:formula1>
            <xm:f>DATABASE!$A$5:$A$27</xm:f>
          </x14:formula1>
          <xm:sqref>E2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4A381-B113-0048-809B-E76EC717BA13}">
  <dimension ref="A1:O49"/>
  <sheetViews>
    <sheetView zoomScaleNormal="100" workbookViewId="0">
      <selection activeCell="B36" sqref="B36"/>
    </sheetView>
  </sheetViews>
  <sheetFormatPr baseColWidth="10" defaultRowHeight="14" x14ac:dyDescent="0.15"/>
  <cols>
    <col min="1" max="1" width="18.5" style="2" customWidth="1"/>
    <col min="2" max="2" width="12.1640625" style="2" bestFit="1" customWidth="1"/>
    <col min="3" max="3" width="17.83203125" style="2" bestFit="1" customWidth="1"/>
    <col min="4" max="4" width="10.83203125" style="2"/>
    <col min="5" max="5" width="48.6640625" style="2" bestFit="1" customWidth="1"/>
    <col min="6" max="7" width="10.83203125" style="2"/>
    <col min="8" max="8" width="18.1640625" style="2" bestFit="1" customWidth="1"/>
    <col min="9" max="16384" width="10.83203125" style="2"/>
  </cols>
  <sheetData>
    <row r="1" spans="1:10" ht="30" x14ac:dyDescent="0.3">
      <c r="A1" s="52" t="s">
        <v>73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4" x14ac:dyDescent="0.3">
      <c r="A2" s="1"/>
      <c r="B2" s="1"/>
      <c r="C2" s="1"/>
      <c r="D2" s="1"/>
      <c r="E2" s="44" t="s">
        <v>40</v>
      </c>
      <c r="F2" s="1"/>
      <c r="G2" s="1"/>
      <c r="H2" s="1"/>
      <c r="I2" s="1"/>
      <c r="J2" s="1"/>
    </row>
    <row r="3" spans="1:10" ht="20" x14ac:dyDescent="0.2">
      <c r="A3" s="46" t="s">
        <v>71</v>
      </c>
      <c r="B3" s="46"/>
      <c r="C3" s="46"/>
      <c r="D3" s="42">
        <v>1</v>
      </c>
      <c r="E3" s="1"/>
      <c r="F3" s="1"/>
      <c r="G3" s="1"/>
      <c r="H3" s="1"/>
      <c r="I3" s="1"/>
      <c r="J3" s="1"/>
    </row>
    <row r="4" spans="1:10" ht="16" x14ac:dyDescent="0.2">
      <c r="A4" s="3" t="s">
        <v>1</v>
      </c>
      <c r="B4" s="4" t="s">
        <v>2</v>
      </c>
      <c r="H4" s="47" t="s">
        <v>69</v>
      </c>
      <c r="I4" s="47"/>
      <c r="J4" s="47"/>
    </row>
    <row r="5" spans="1:10" ht="16" x14ac:dyDescent="0.2">
      <c r="A5" s="2" t="s">
        <v>3</v>
      </c>
      <c r="B5" s="5">
        <v>1350</v>
      </c>
      <c r="C5" s="47" t="s">
        <v>4</v>
      </c>
      <c r="D5" s="47"/>
      <c r="E5" s="47"/>
      <c r="H5" s="6" t="s">
        <v>5</v>
      </c>
      <c r="I5" s="6" t="s">
        <v>6</v>
      </c>
      <c r="J5" s="6" t="s">
        <v>7</v>
      </c>
    </row>
    <row r="6" spans="1:10" ht="16" x14ac:dyDescent="0.2">
      <c r="A6" s="2" t="s">
        <v>8</v>
      </c>
      <c r="B6" s="5" t="s">
        <v>75</v>
      </c>
      <c r="C6" s="49"/>
      <c r="D6" s="49"/>
      <c r="E6" s="49"/>
      <c r="H6" s="7">
        <f>VLOOKUP($E$2,BALLING[],8,FALSE)</f>
        <v>0</v>
      </c>
      <c r="I6" s="7">
        <f>VLOOKUP($E$2,BALLING[],9,FALSE)</f>
        <v>0</v>
      </c>
      <c r="J6" s="7">
        <f>VLOOKUP($E$2,BALLING[],10,FALSE)</f>
        <v>0</v>
      </c>
    </row>
    <row r="7" spans="1:10" x14ac:dyDescent="0.15">
      <c r="B7" s="5"/>
      <c r="J7" s="39"/>
    </row>
    <row r="8" spans="1:10" ht="15" thickBot="1" x14ac:dyDescent="0.2"/>
    <row r="9" spans="1:10" ht="16" x14ac:dyDescent="0.2">
      <c r="A9" s="3" t="s">
        <v>10</v>
      </c>
      <c r="B9" s="8"/>
      <c r="H9" s="50" t="s">
        <v>35</v>
      </c>
      <c r="I9" s="51"/>
    </row>
    <row r="10" spans="1:10" ht="16" x14ac:dyDescent="0.2">
      <c r="A10" s="47" t="s">
        <v>12</v>
      </c>
      <c r="B10" s="47"/>
      <c r="C10" s="47"/>
      <c r="D10" s="47"/>
      <c r="E10" s="47"/>
      <c r="H10" s="32" t="s">
        <v>36</v>
      </c>
      <c r="I10" s="33"/>
    </row>
    <row r="11" spans="1:10" ht="16" x14ac:dyDescent="0.2">
      <c r="B11" s="3" t="s">
        <v>13</v>
      </c>
      <c r="C11" s="3"/>
      <c r="D11" s="3" t="s">
        <v>14</v>
      </c>
      <c r="H11" s="32" t="s">
        <v>37</v>
      </c>
      <c r="I11" s="34">
        <v>24</v>
      </c>
    </row>
    <row r="12" spans="1:10" ht="17" thickBot="1" x14ac:dyDescent="0.25">
      <c r="A12" s="9" t="s">
        <v>15</v>
      </c>
      <c r="B12" s="10"/>
      <c r="C12" s="2" t="s">
        <v>16</v>
      </c>
      <c r="D12" s="38"/>
      <c r="E12" s="2" t="s">
        <v>17</v>
      </c>
      <c r="F12" s="30">
        <f>$D$13-$D$12</f>
        <v>0</v>
      </c>
      <c r="H12" s="35" t="s">
        <v>38</v>
      </c>
      <c r="I12" s="36">
        <f>I10/I11</f>
        <v>0</v>
      </c>
    </row>
    <row r="13" spans="1:10" ht="16" x14ac:dyDescent="0.2">
      <c r="A13" s="13" t="s">
        <v>18</v>
      </c>
      <c r="B13" s="10"/>
      <c r="C13" s="2" t="s">
        <v>16</v>
      </c>
      <c r="D13" s="38"/>
      <c r="E13" s="2" t="s">
        <v>19</v>
      </c>
      <c r="F13" s="30" t="e">
        <f>$F$12/$B$14</f>
        <v>#DIV/0!</v>
      </c>
      <c r="H13"/>
      <c r="I13"/>
    </row>
    <row r="14" spans="1:10" ht="15" x14ac:dyDescent="0.2">
      <c r="A14" s="2" t="s">
        <v>20</v>
      </c>
      <c r="B14" s="12">
        <f>B13-B12</f>
        <v>0</v>
      </c>
      <c r="C14" s="2" t="s">
        <v>21</v>
      </c>
      <c r="D14" s="14" t="e">
        <f>(C6-D13)/B14</f>
        <v>#DIV/0!</v>
      </c>
      <c r="F14" s="15"/>
      <c r="H14"/>
      <c r="I14"/>
    </row>
    <row r="15" spans="1:10" ht="15" x14ac:dyDescent="0.2">
      <c r="H15"/>
      <c r="I15"/>
    </row>
    <row r="16" spans="1:10" ht="15" x14ac:dyDescent="0.2">
      <c r="H16"/>
      <c r="I16"/>
    </row>
    <row r="17" spans="1:15" ht="18" x14ac:dyDescent="0.2">
      <c r="A17" s="16"/>
      <c r="B17" s="16"/>
      <c r="C17" s="16"/>
      <c r="D17" s="16"/>
      <c r="E17" s="16"/>
      <c r="F17" s="16"/>
      <c r="G17" s="16"/>
      <c r="H17"/>
      <c r="I17"/>
    </row>
    <row r="18" spans="1:15" ht="16" x14ac:dyDescent="0.2">
      <c r="A18" s="4"/>
      <c r="B18" s="4"/>
      <c r="C18" s="4"/>
      <c r="D18" s="4"/>
      <c r="E18" s="4"/>
      <c r="F18" s="4"/>
      <c r="G18" s="4"/>
      <c r="H18"/>
      <c r="I18"/>
    </row>
    <row r="19" spans="1:15" ht="15" x14ac:dyDescent="0.2">
      <c r="A19" s="5"/>
      <c r="B19" s="5"/>
      <c r="C19" s="5"/>
      <c r="D19" s="5"/>
      <c r="E19" s="5"/>
      <c r="F19" s="5"/>
      <c r="G19" s="5"/>
      <c r="H19"/>
      <c r="I19"/>
    </row>
    <row r="20" spans="1:15" ht="18" x14ac:dyDescent="0.2">
      <c r="A20" s="46" t="s">
        <v>22</v>
      </c>
      <c r="B20" s="46"/>
      <c r="C20" s="46"/>
      <c r="D20" s="46"/>
      <c r="E20" s="46"/>
      <c r="F20" s="46"/>
      <c r="G20" s="3"/>
      <c r="H20"/>
      <c r="I20"/>
    </row>
    <row r="21" spans="1:15" ht="16" x14ac:dyDescent="0.2">
      <c r="A21" s="47"/>
      <c r="B21" s="47"/>
      <c r="C21" s="47"/>
      <c r="D21" s="47"/>
      <c r="E21" s="47"/>
      <c r="F21" s="47"/>
      <c r="H21"/>
      <c r="I21"/>
    </row>
    <row r="22" spans="1:15" ht="15" x14ac:dyDescent="0.2">
      <c r="A22" s="5" t="s">
        <v>5</v>
      </c>
      <c r="B22" s="5" t="s">
        <v>23</v>
      </c>
      <c r="C22" s="5" t="s">
        <v>7</v>
      </c>
      <c r="D22" s="5" t="s">
        <v>10</v>
      </c>
      <c r="E22" s="5" t="s">
        <v>24</v>
      </c>
      <c r="F22" s="5" t="s">
        <v>25</v>
      </c>
      <c r="H22"/>
      <c r="I22"/>
    </row>
    <row r="23" spans="1:15" ht="16" x14ac:dyDescent="0.2">
      <c r="A23" s="2">
        <v>10</v>
      </c>
      <c r="B23" s="2">
        <f>$I$6*D3</f>
        <v>0</v>
      </c>
      <c r="C23" s="2">
        <v>100</v>
      </c>
      <c r="D23" s="2">
        <f>B9</f>
        <v>0</v>
      </c>
      <c r="E23" s="17" t="e">
        <f>D14</f>
        <v>#DIV/0!</v>
      </c>
      <c r="F23" s="18" t="e">
        <f>((A23/B23)/C23)*E23*D23</f>
        <v>#DIV/0!</v>
      </c>
      <c r="G23" s="3"/>
      <c r="H23"/>
      <c r="I23"/>
    </row>
    <row r="24" spans="1:15" ht="15" x14ac:dyDescent="0.2">
      <c r="A24" s="5"/>
      <c r="B24" s="5"/>
      <c r="C24" s="5"/>
      <c r="D24" s="5"/>
      <c r="E24" s="5"/>
      <c r="F24" s="5"/>
      <c r="G24" s="5"/>
      <c r="H24"/>
      <c r="I24"/>
    </row>
    <row r="25" spans="1:15" ht="18" x14ac:dyDescent="0.2">
      <c r="A25" s="46" t="s">
        <v>26</v>
      </c>
      <c r="B25" s="46"/>
      <c r="C25" s="16"/>
      <c r="D25" s="16"/>
      <c r="E25" s="16" t="s">
        <v>27</v>
      </c>
      <c r="F25" s="16"/>
      <c r="G25" s="16"/>
      <c r="H25"/>
      <c r="I25"/>
    </row>
    <row r="26" spans="1:15" ht="16" x14ac:dyDescent="0.2">
      <c r="A26" s="4"/>
      <c r="B26" s="4"/>
      <c r="C26" s="4"/>
      <c r="D26" s="4"/>
      <c r="E26" s="4"/>
      <c r="F26" s="4"/>
      <c r="G26" s="4"/>
      <c r="H26"/>
      <c r="I26"/>
    </row>
    <row r="27" spans="1:15" ht="19" x14ac:dyDescent="0.25">
      <c r="A27" s="5" t="s">
        <v>5</v>
      </c>
      <c r="B27" s="5" t="s">
        <v>5</v>
      </c>
      <c r="C27" s="5" t="s">
        <v>28</v>
      </c>
      <c r="D27" s="5"/>
      <c r="E27" s="5" t="s">
        <v>5</v>
      </c>
      <c r="F27" s="5" t="s">
        <v>28</v>
      </c>
      <c r="G27" s="5"/>
      <c r="H27" s="37"/>
      <c r="I27" s="37"/>
      <c r="J27" s="16"/>
      <c r="K27" s="16"/>
      <c r="L27" s="16"/>
      <c r="M27" s="16"/>
      <c r="N27" s="16"/>
      <c r="O27" s="16"/>
    </row>
    <row r="28" spans="1:15" ht="16" x14ac:dyDescent="0.2">
      <c r="A28" s="19" t="s">
        <v>29</v>
      </c>
      <c r="B28" s="31"/>
      <c r="C28" s="17"/>
      <c r="E28" s="14">
        <f>$I$10</f>
        <v>0</v>
      </c>
      <c r="F28" s="17" t="e">
        <f>(E28/$D$23)*($C$23*$B$23)/$A$23</f>
        <v>#DIV/0!</v>
      </c>
      <c r="G28" s="3"/>
      <c r="H28"/>
      <c r="I28"/>
    </row>
    <row r="29" spans="1:15" ht="15" x14ac:dyDescent="0.2">
      <c r="A29" s="2" t="s">
        <v>30</v>
      </c>
      <c r="B29" s="14" t="e">
        <f>$F$23</f>
        <v>#DIV/0!</v>
      </c>
      <c r="C29" s="17" t="e">
        <f>(B29/$D$23)*($C$23*$B$23)/$A$23</f>
        <v>#DIV/0!</v>
      </c>
      <c r="H29"/>
      <c r="I29"/>
    </row>
    <row r="30" spans="1:15" ht="18" x14ac:dyDescent="0.2">
      <c r="A30" s="20" t="s">
        <v>31</v>
      </c>
      <c r="B30" s="21" t="e">
        <f>SUM(B28:B29)</f>
        <v>#DIV/0!</v>
      </c>
      <c r="C30" s="17" t="e">
        <f>(B30/$D$23)*($C$23*$B$23)/$A$23</f>
        <v>#DIV/0!</v>
      </c>
      <c r="D30" s="5"/>
      <c r="E30" s="16" t="s">
        <v>32</v>
      </c>
      <c r="F30" s="5"/>
      <c r="H30"/>
      <c r="I30"/>
    </row>
    <row r="31" spans="1:15" ht="16" x14ac:dyDescent="0.2">
      <c r="A31" s="2" t="s">
        <v>33</v>
      </c>
      <c r="B31" s="17" t="e">
        <f>E28-B30</f>
        <v>#DIV/0!</v>
      </c>
      <c r="E31" s="5" t="s">
        <v>11</v>
      </c>
      <c r="F31" s="3"/>
      <c r="G31" s="3"/>
      <c r="H31"/>
      <c r="I31"/>
    </row>
    <row r="32" spans="1:15" ht="15" x14ac:dyDescent="0.2">
      <c r="A32" s="20"/>
      <c r="B32" s="22"/>
      <c r="C32" s="17"/>
      <c r="D32" s="5"/>
      <c r="E32" s="30" t="e">
        <f>$E$28/(($C$23/$B$23)/$A$23)</f>
        <v>#DIV/0!</v>
      </c>
      <c r="F32" s="5"/>
      <c r="G32" s="5"/>
      <c r="H32"/>
      <c r="I32"/>
    </row>
    <row r="33" spans="1:15" ht="19" x14ac:dyDescent="0.25">
      <c r="B33" s="19"/>
      <c r="F33" s="3"/>
      <c r="G33" s="3"/>
      <c r="H33" s="37"/>
      <c r="I33" s="37"/>
      <c r="J33" s="16"/>
      <c r="K33" s="16"/>
      <c r="L33" s="16"/>
      <c r="M33" s="16"/>
      <c r="N33" s="16"/>
      <c r="O33" s="16"/>
    </row>
    <row r="34" spans="1:15" ht="15" x14ac:dyDescent="0.2">
      <c r="E34" s="23"/>
      <c r="F34" s="23"/>
      <c r="H34"/>
      <c r="I34"/>
    </row>
    <row r="35" spans="1:15" ht="18" x14ac:dyDescent="0.2">
      <c r="A35" s="24"/>
      <c r="B35" s="24"/>
      <c r="C35" s="24"/>
      <c r="D35" s="24"/>
      <c r="E35" s="24"/>
      <c r="F35" s="24"/>
      <c r="G35" s="16"/>
      <c r="H35"/>
      <c r="I35"/>
    </row>
    <row r="36" spans="1:15" ht="16" x14ac:dyDescent="0.2">
      <c r="A36" s="25"/>
      <c r="B36" s="25"/>
      <c r="C36" s="25"/>
      <c r="D36" s="25"/>
      <c r="E36" s="25"/>
      <c r="F36" s="25"/>
      <c r="G36" s="4"/>
      <c r="H36"/>
      <c r="I36"/>
    </row>
    <row r="37" spans="1:15" ht="15" x14ac:dyDescent="0.2">
      <c r="A37" s="26"/>
      <c r="B37" s="26"/>
      <c r="C37" s="26"/>
      <c r="D37" s="26"/>
      <c r="E37" s="26"/>
      <c r="F37" s="26"/>
      <c r="G37" s="5"/>
      <c r="H37"/>
      <c r="I37"/>
    </row>
    <row r="38" spans="1:15" ht="15" x14ac:dyDescent="0.2">
      <c r="A38" s="27"/>
      <c r="B38" s="23"/>
      <c r="C38" s="23"/>
      <c r="D38" s="23"/>
      <c r="E38" s="27"/>
      <c r="F38" s="23"/>
      <c r="H38"/>
      <c r="I38"/>
    </row>
    <row r="39" spans="1:15" ht="15" x14ac:dyDescent="0.2">
      <c r="A39" s="23"/>
      <c r="B39" s="23"/>
      <c r="C39" s="23"/>
      <c r="D39" s="23"/>
      <c r="E39" s="23"/>
      <c r="F39" s="23"/>
      <c r="H39"/>
      <c r="I39"/>
    </row>
    <row r="40" spans="1:15" ht="15" x14ac:dyDescent="0.2">
      <c r="A40" s="23"/>
      <c r="B40" s="23"/>
      <c r="C40" s="23"/>
      <c r="D40" s="23"/>
      <c r="E40" s="23"/>
      <c r="F40" s="23"/>
      <c r="H40"/>
      <c r="I40"/>
    </row>
    <row r="41" spans="1:15" ht="15" x14ac:dyDescent="0.2">
      <c r="A41" s="23"/>
      <c r="B41" s="23"/>
      <c r="C41" s="23"/>
      <c r="D41" s="23"/>
      <c r="E41" s="23"/>
      <c r="F41" s="23"/>
      <c r="H41"/>
      <c r="I41"/>
    </row>
    <row r="42" spans="1:15" ht="15" x14ac:dyDescent="0.2">
      <c r="A42" s="23"/>
      <c r="B42" s="23"/>
      <c r="C42" s="23"/>
      <c r="D42" s="23"/>
      <c r="E42" s="23"/>
      <c r="F42" s="23"/>
      <c r="H42"/>
      <c r="I42"/>
    </row>
    <row r="43" spans="1:15" ht="15" x14ac:dyDescent="0.2">
      <c r="A43" s="23"/>
      <c r="B43" s="23"/>
      <c r="C43" s="23"/>
      <c r="D43" s="23"/>
      <c r="E43" s="23"/>
      <c r="F43" s="23"/>
      <c r="H43"/>
      <c r="I43"/>
    </row>
    <row r="44" spans="1:15" ht="15" x14ac:dyDescent="0.2">
      <c r="A44" s="23"/>
      <c r="B44" s="23"/>
      <c r="C44" s="23"/>
      <c r="D44" s="23"/>
      <c r="E44" s="23"/>
      <c r="F44" s="23"/>
      <c r="H44"/>
      <c r="I44"/>
    </row>
    <row r="45" spans="1:15" x14ac:dyDescent="0.15">
      <c r="A45" s="23"/>
      <c r="B45" s="23"/>
      <c r="C45" s="23"/>
      <c r="D45" s="23"/>
      <c r="E45" s="23"/>
      <c r="F45" s="23"/>
    </row>
    <row r="46" spans="1:15" x14ac:dyDescent="0.15">
      <c r="A46" s="23"/>
      <c r="B46" s="23"/>
      <c r="C46" s="23"/>
      <c r="D46" s="23"/>
      <c r="E46" s="23"/>
      <c r="F46" s="23"/>
    </row>
    <row r="47" spans="1:15" x14ac:dyDescent="0.15">
      <c r="A47" s="23"/>
      <c r="B47" s="23"/>
      <c r="C47" s="23"/>
      <c r="D47" s="23"/>
      <c r="E47" s="23"/>
      <c r="F47" s="23"/>
    </row>
    <row r="48" spans="1:15" x14ac:dyDescent="0.15">
      <c r="A48" s="23"/>
      <c r="B48" s="23"/>
      <c r="C48" s="23"/>
      <c r="D48" s="23"/>
      <c r="E48" s="23"/>
      <c r="F48" s="23"/>
    </row>
    <row r="49" spans="5:6" x14ac:dyDescent="0.15">
      <c r="E49" s="23"/>
      <c r="F49" s="23"/>
    </row>
  </sheetData>
  <sheetProtection algorithmName="SHA-512" hashValue="MlWccTZHIxuodLLTEVhda0+uyosG7hzKxltMcQj+BDlv+LmN6tB2QW9q/IIbXW2Xg4j/dVnBghF8XiI8tAQDkA==" saltValue="A4EPrP8noFfXTTutYZtwWQ==" spinCount="100000" sheet="1" objects="1" scenarios="1"/>
  <mergeCells count="10">
    <mergeCell ref="A10:E10"/>
    <mergeCell ref="A20:F20"/>
    <mergeCell ref="A21:F21"/>
    <mergeCell ref="A25:B25"/>
    <mergeCell ref="A1:J1"/>
    <mergeCell ref="A3:C3"/>
    <mergeCell ref="H4:J4"/>
    <mergeCell ref="C5:E5"/>
    <mergeCell ref="C6:E6"/>
    <mergeCell ref="H9:I9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2536EA-FAC3-3B4C-B62A-FA9AD03A842B}">
          <x14:formula1>
            <xm:f>DATABASE!$A$5:$A$27</xm:f>
          </x14:formula1>
          <xm:sqref>E2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istruzioni</vt:lpstr>
      <vt:lpstr>DATABASE</vt:lpstr>
      <vt:lpstr>BALLING KH1 - KH2</vt:lpstr>
      <vt:lpstr>BALLING CA</vt:lpstr>
      <vt:lpstr>BALLING MG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Alessio Bertera</cp:lastModifiedBy>
  <dcterms:created xsi:type="dcterms:W3CDTF">2025-03-02T16:49:58Z</dcterms:created>
  <dcterms:modified xsi:type="dcterms:W3CDTF">2026-02-19T16:41:13Z</dcterms:modified>
</cp:coreProperties>
</file>